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richuk\AppData\Local\Temp\"/>
    </mc:Choice>
  </mc:AlternateContent>
  <bookViews>
    <workbookView xWindow="0" yWindow="0" windowWidth="28800" windowHeight="9888"/>
  </bookViews>
  <sheets>
    <sheet name="Приложение 6+ "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in2007" localSheetId="0">#REF!</definedName>
    <definedName name="_in2007">#REF!</definedName>
    <definedName name="_in2007_14" localSheetId="0">#REF!</definedName>
    <definedName name="_in2007_14">#REF!</definedName>
    <definedName name="_in2008" localSheetId="0">#REF!</definedName>
    <definedName name="_in2008">#REF!</definedName>
    <definedName name="_in2008_14" localSheetId="0">#REF!</definedName>
    <definedName name="_in2008_14">#REF!</definedName>
    <definedName name="_in2009" localSheetId="0">#REF!</definedName>
    <definedName name="_in2009">#REF!</definedName>
    <definedName name="_in2009_14" localSheetId="0">#REF!</definedName>
    <definedName name="_in2009_14">#REF!</definedName>
    <definedName name="_in2010" localSheetId="0">#REF!</definedName>
    <definedName name="_in2010">#REF!</definedName>
    <definedName name="_in2010_14" localSheetId="0">#REF!</definedName>
    <definedName name="_in2010_14">#REF!</definedName>
    <definedName name="_in2011" localSheetId="0">#REF!</definedName>
    <definedName name="_in2011">#REF!</definedName>
    <definedName name="_in2011_14" localSheetId="0">#REF!</definedName>
    <definedName name="_in2011_14">#REF!</definedName>
    <definedName name="_in2012" localSheetId="0">#REF!</definedName>
    <definedName name="_in2012">#REF!</definedName>
    <definedName name="_in2012_14" localSheetId="0">#REF!</definedName>
    <definedName name="_in2012_14">#REF!</definedName>
    <definedName name="_in2013" localSheetId="0">#REF!</definedName>
    <definedName name="_in2013">#REF!</definedName>
    <definedName name="_in2013_14" localSheetId="0">#REF!</definedName>
    <definedName name="_in2013_14">#REF!</definedName>
    <definedName name="_in2014" localSheetId="0">#REF!</definedName>
    <definedName name="_in2014">#REF!</definedName>
    <definedName name="_in2014_14" localSheetId="0">#REF!</definedName>
    <definedName name="_in2014_14">#REF!</definedName>
    <definedName name="_in2015" localSheetId="0">#REF!</definedName>
    <definedName name="_in2015">#REF!</definedName>
    <definedName name="_in2015_14" localSheetId="0">#REF!</definedName>
    <definedName name="_in2015_14">#REF!</definedName>
    <definedName name="_inf2007" localSheetId="0">#REF!</definedName>
    <definedName name="_inf2007">#REF!</definedName>
    <definedName name="_inf2007_14" localSheetId="0">#REF!</definedName>
    <definedName name="_inf2007_14">#REF!</definedName>
    <definedName name="_inf2008" localSheetId="0">#REF!</definedName>
    <definedName name="_inf2008">#REF!</definedName>
    <definedName name="_inf2008_14" localSheetId="0">#REF!</definedName>
    <definedName name="_inf2008_14">#REF!</definedName>
    <definedName name="_inf2009" localSheetId="0">#REF!</definedName>
    <definedName name="_inf2009">#REF!</definedName>
    <definedName name="_inf2009_14" localSheetId="0">#REF!</definedName>
    <definedName name="_inf2009_14">#REF!</definedName>
    <definedName name="_inf2010" localSheetId="0">#REF!</definedName>
    <definedName name="_inf2010">#REF!</definedName>
    <definedName name="_inf2010_14" localSheetId="0">#REF!</definedName>
    <definedName name="_inf2010_14">#REF!</definedName>
    <definedName name="_inf2011" localSheetId="0">#REF!</definedName>
    <definedName name="_inf2011">#REF!</definedName>
    <definedName name="_inf2011_14" localSheetId="0">#REF!</definedName>
    <definedName name="_inf2011_14">#REF!</definedName>
    <definedName name="_inf2012" localSheetId="0">#REF!</definedName>
    <definedName name="_inf2012">#REF!</definedName>
    <definedName name="_inf2012_14" localSheetId="0">#REF!</definedName>
    <definedName name="_inf2012_14">#REF!</definedName>
    <definedName name="_inf2013" localSheetId="0">#REF!</definedName>
    <definedName name="_inf2013">#REF!</definedName>
    <definedName name="_inf2013_14" localSheetId="0">#REF!</definedName>
    <definedName name="_inf2013_14">#REF!</definedName>
    <definedName name="_inf2014" localSheetId="0">#REF!</definedName>
    <definedName name="_inf2014">#REF!</definedName>
    <definedName name="_inf2014_14" localSheetId="0">#REF!</definedName>
    <definedName name="_inf2014_14">#REF!</definedName>
    <definedName name="_inf2015" localSheetId="0">#REF!</definedName>
    <definedName name="_inf2015">#REF!</definedName>
    <definedName name="_inf2015_14" localSheetId="0">#REF!</definedName>
    <definedName name="_inf2015_14">#REF!</definedName>
    <definedName name="_mm1" localSheetId="0">[1]ПРОГНОЗ_1!#REF!</definedName>
    <definedName name="_mm1">[1]ПРОГНОЗ_1!#REF!</definedName>
    <definedName name="_mm1_14" localSheetId="0">[1]ПРОГНОЗ_1!#REF!</definedName>
    <definedName name="_mm1_14">[1]ПРОГНОЗ_1!#REF!</definedName>
    <definedName name="ddd" localSheetId="0">[2]ПРОГНОЗ_1!#REF!</definedName>
    <definedName name="ddd">[2]ПРОГНОЗ_1!#REF!</definedName>
    <definedName name="ddd_14" localSheetId="0">[2]ПРОГНОЗ_1!#REF!</definedName>
    <definedName name="ddd_14">[2]ПРОГНОЗ_1!#REF!</definedName>
    <definedName name="Excel_BuiltIn__FilterDatabase_15" localSheetId="0">#REF!</definedName>
    <definedName name="Excel_BuiltIn__FilterDatabase_15">#REF!</definedName>
    <definedName name="ff" localSheetId="0">#REF!</definedName>
    <definedName name="ff">#REF!</definedName>
    <definedName name="ff_14" localSheetId="0">#REF!</definedName>
    <definedName name="ff_14">#REF!</definedName>
    <definedName name="fffff" localSheetId="0">'[3]Гр5(о)'!#REF!</definedName>
    <definedName name="fffff">'[3]Гр5(о)'!#REF!</definedName>
    <definedName name="fffff_14" localSheetId="0">'[3]Гр5(о)'!#REF!</definedName>
    <definedName name="fffff_14">'[3]Гр5(о)'!#REF!</definedName>
    <definedName name="gggg" localSheetId="0">#REF!</definedName>
    <definedName name="gggg">#REF!</definedName>
    <definedName name="gggg_14" localSheetId="0">#REF!</definedName>
    <definedName name="gggg_14">#REF!</definedName>
    <definedName name="jjjj" localSheetId="0">'[4]Гр5(о)'!#REF!</definedName>
    <definedName name="jjjj">'[4]Гр5(о)'!#REF!</definedName>
    <definedName name="jjjj_14" localSheetId="0">'[4]Гр5(о)'!#REF!</definedName>
    <definedName name="jjjj_14">'[4]Гр5(о)'!#REF!</definedName>
    <definedName name="XDO_?ACTDOMCODE?" localSheetId="0">#REF!</definedName>
    <definedName name="XDO_?ACTDOMCODE?">#REF!</definedName>
    <definedName name="XDO_?ACTDOMNAME?" localSheetId="0">#REF!</definedName>
    <definedName name="XDO_?ACTDOMNAME?">#REF!</definedName>
    <definedName name="XDO_?BELONG210FL?" localSheetId="0">#REF!</definedName>
    <definedName name="XDO_?BELONG210FL?">#REF!</definedName>
    <definedName name="XDO_?CSMCTGY_NAME?" localSheetId="0">#REF!</definedName>
    <definedName name="XDO_?CSMCTGY_NAME?">#REF!</definedName>
    <definedName name="XDO_?INSTKND_NAME?" localSheetId="0">#REF!</definedName>
    <definedName name="XDO_?INSTKND_NAME?">#REF!</definedName>
    <definedName name="XDO_?LGLACT_APPROVEDBY?" localSheetId="0">#REF!</definedName>
    <definedName name="XDO_?LGLACT_APPROVEDBY?">#REF!</definedName>
    <definedName name="XDO_?LGLACT_APPRVDAT?" localSheetId="0">#REF!</definedName>
    <definedName name="XDO_?LGLACT_APPRVDAT?">#REF!</definedName>
    <definedName name="XDO_?LGLACT_NAME?" localSheetId="0">#REF!</definedName>
    <definedName name="XDO_?LGLACT_NAME?">#REF!</definedName>
    <definedName name="XDO_?NAME_1?" localSheetId="0">#REF!</definedName>
    <definedName name="XDO_?NAME_1?">#REF!</definedName>
    <definedName name="XDO_?NAME_2?" localSheetId="0">#REF!</definedName>
    <definedName name="XDO_?NAME_2?">#REF!</definedName>
    <definedName name="XDO_?NAME_CODE?" localSheetId="0">#REF!</definedName>
    <definedName name="XDO_?NAME_CODE?">#REF!</definedName>
    <definedName name="XDO_?NAME_NAME?" localSheetId="0">#REF!</definedName>
    <definedName name="XDO_?NAME_NAME?">#REF!</definedName>
    <definedName name="XDO_?NCSRLYBELONG210FL?" localSheetId="0">#REF!</definedName>
    <definedName name="XDO_?NCSRLYBELONG210FL?">#REF!</definedName>
    <definedName name="XDO_?NPA_DESCRIPTIONS?" localSheetId="0">#REF!</definedName>
    <definedName name="XDO_?NPA_DESCRIPTIONS?">#REF!</definedName>
    <definedName name="XDO_?PBL_NAMES?" localSheetId="0">#REF!</definedName>
    <definedName name="XDO_?PBL_NAMES?">#REF!</definedName>
    <definedName name="XDO_?QI_NAME?" localSheetId="0">#REF!</definedName>
    <definedName name="XDO_?QI_NAME?">#REF!</definedName>
    <definedName name="XDO_?RCA_CODE?" localSheetId="0">#REF!</definedName>
    <definedName name="XDO_?RCA_CODE?">#REF!</definedName>
    <definedName name="XDO_?REGRNUMBER?" localSheetId="0">#REF!</definedName>
    <definedName name="XDO_?REGRNUMBER?">#REF!</definedName>
    <definedName name="XDO_?ROWNUMBER?" localSheetId="0">#REF!</definedName>
    <definedName name="XDO_?ROWNUMBER?">#REF!</definedName>
    <definedName name="XDO_?RUCLSPRECACS_CODE?" localSheetId="0">#REF!</definedName>
    <definedName name="XDO_?RUCLSPRECACS_CODE?">#REF!</definedName>
    <definedName name="XDO_?SC_NAME_1?" localSheetId="0">#REF!</definedName>
    <definedName name="XDO_?SC_NAME_1?">#REF!</definedName>
    <definedName name="XDO_?SC_NAME_2?" localSheetId="0">#REF!</definedName>
    <definedName name="XDO_?SC_NAME_2?">#REF!</definedName>
    <definedName name="XDO_?SC_NAME_3?" localSheetId="0">#REF!</definedName>
    <definedName name="XDO_?SC_NAME_3?">#REF!</definedName>
    <definedName name="XDO_?SVCKIND?" localSheetId="0">#REF!</definedName>
    <definedName name="XDO_?SVCKIND?">#REF!</definedName>
    <definedName name="XDO_?SVCPAID?" localSheetId="0">#REF!</definedName>
    <definedName name="XDO_?SVCPAID?">#REF!</definedName>
    <definedName name="XDO_?VOLIND_NAME?" localSheetId="0">#REF!</definedName>
    <definedName name="XDO_?VOLIND_NAME?">#REF!</definedName>
    <definedName name="XDO_GROUP_?HEADER?" localSheetId="0">#REF!</definedName>
    <definedName name="XDO_GROUP_?HEADER?">#REF!</definedName>
    <definedName name="XDO_GROUP_?SERVICE_LIST?" localSheetId="0">#REF!</definedName>
    <definedName name="XDO_GROUP_?SERVICE_LIST?">#REF!</definedName>
    <definedName name="ааа" localSheetId="0">#REF!</definedName>
    <definedName name="ааа">#REF!</definedName>
    <definedName name="ааа_14" localSheetId="0">#REF!</definedName>
    <definedName name="ааа_14">#REF!</definedName>
    <definedName name="АнМ" localSheetId="0">'[5]Гр5(о)'!#REF!</definedName>
    <definedName name="АнМ">'[5]Гр5(о)'!#REF!</definedName>
    <definedName name="АнМ_14" localSheetId="0">'[5]Гр5(о)'!#REF!</definedName>
    <definedName name="АнМ_14">'[5]Гр5(о)'!#REF!</definedName>
    <definedName name="вв" localSheetId="0">[6]ПРОГНОЗ_1!#REF!</definedName>
    <definedName name="вв">[6]ПРОГНОЗ_1!#REF!</definedName>
    <definedName name="вв_14" localSheetId="0">[6]ПРОГНОЗ_1!#REF!</definedName>
    <definedName name="вв_14">[6]ПРОГНОЗ_1!#REF!</definedName>
    <definedName name="График">"Диагр. 4"</definedName>
    <definedName name="_xlnm.Print_Titles" localSheetId="0">'Приложение 6+ '!$6:$9</definedName>
    <definedName name="кат" localSheetId="0">#REF!</definedName>
    <definedName name="кат">#REF!</definedName>
    <definedName name="кат_14" localSheetId="0">#REF!</definedName>
    <definedName name="кат_14">#REF!</definedName>
    <definedName name="М1" localSheetId="0">[7]ПРОГНОЗ_1!#REF!</definedName>
    <definedName name="М1">[7]ПРОГНОЗ_1!#REF!</definedName>
    <definedName name="М1_14" localSheetId="0">[7]ПРОГНОЗ_1!#REF!</definedName>
    <definedName name="М1_14">[7]ПРОГНОЗ_1!#REF!</definedName>
    <definedName name="Мониторинг1" localSheetId="0">'[8]Гр5(о)'!#REF!</definedName>
    <definedName name="Мониторинг1">'[8]Гр5(о)'!#REF!</definedName>
    <definedName name="Мониторинг1_14" localSheetId="0">'[8]Гр5(о)'!#REF!</definedName>
    <definedName name="Мониторинг1_14">'[8]Гр5(о)'!#REF!</definedName>
    <definedName name="_xlnm.Print_Area" localSheetId="0">'Приложение 6+ '!$A$1:$V$40</definedName>
    <definedName name="ПОКАЗАТЕЛИ_ДОЛГОСР.ПРОГНОЗА" localSheetId="0">'[9]2002(v2)'!#REF!</definedName>
    <definedName name="ПОКАЗАТЕЛИ_ДОЛГОСР.ПРОГНОЗА">'[10]2002(v2)'!#REF!</definedName>
    <definedName name="ПОКАЗАТЕЛИ_ДОЛГОСР.ПРОГНОЗА_14" localSheetId="0">'[9]2002(v2)'!#REF!</definedName>
    <definedName name="ПОКАЗАТЕЛИ_ДОЛГОСР.ПРОГНОЗА_14">'[10]2002(v2)'!#REF!</definedName>
    <definedName name="пппп" localSheetId="0">'[11]2002(v1)'!#REF!</definedName>
    <definedName name="пппп">'[11]2002(v1)'!#REF!</definedName>
    <definedName name="пппп_14" localSheetId="0">'[11]2002(v1)'!#REF!</definedName>
    <definedName name="пппп_14">'[11]2002(v1)'!#REF!</definedName>
    <definedName name="Прогноз97" localSheetId="0">[12]ПРОГНОЗ_1!#REF!</definedName>
    <definedName name="Прогноз97">[12]ПРОГНОЗ_1!#REF!</definedName>
    <definedName name="Прогноз97_14" localSheetId="0">[12]ПРОГНОЗ_1!#REF!</definedName>
    <definedName name="Прогноз97_14">[12]ПРОГНОЗ_1!#REF!</definedName>
    <definedName name="фф" localSheetId="0">'[13]Гр5(о)'!#REF!</definedName>
    <definedName name="фф">'[13]Гр5(о)'!#REF!</definedName>
    <definedName name="фф_14" localSheetId="0">'[13]Гр5(о)'!#REF!</definedName>
    <definedName name="фф_14">'[13]Гр5(о)'!#REF!</definedName>
    <definedName name="ффф" localSheetId="0">#REF!</definedName>
    <definedName name="ффф">#REF!</definedName>
    <definedName name="ффф_14" localSheetId="0">#REF!</definedName>
    <definedName name="ффф_14">#REF!</definedName>
    <definedName name="фяыв" localSheetId="0">#REF!</definedName>
    <definedName name="фяыв">#REF!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9" i="1" l="1"/>
  <c r="K36" i="1"/>
  <c r="AA32" i="1" l="1"/>
  <c r="AA28" i="1"/>
  <c r="Z20" i="1"/>
  <c r="Z40" i="1"/>
  <c r="L68" i="1" l="1"/>
  <c r="M68" i="1"/>
  <c r="K68" i="1"/>
  <c r="M36" i="1"/>
  <c r="L35" i="1"/>
  <c r="M31" i="1"/>
  <c r="L31" i="1"/>
  <c r="M24" i="1"/>
  <c r="K17" i="1"/>
  <c r="X14" i="1"/>
  <c r="W14" i="1"/>
  <c r="M14" i="1"/>
  <c r="L19" i="1" l="1"/>
  <c r="K35" i="1" l="1"/>
  <c r="K31" i="1"/>
  <c r="L26" i="1"/>
  <c r="L25" i="1"/>
  <c r="L24" i="1"/>
  <c r="L23" i="1"/>
  <c r="K25" i="1"/>
  <c r="K26" i="1"/>
  <c r="K24" i="1"/>
  <c r="K23" i="1"/>
  <c r="L17" i="1"/>
  <c r="M17" i="1"/>
  <c r="L14" i="1"/>
  <c r="K14" i="1"/>
  <c r="T38" i="1" l="1"/>
  <c r="P38" i="1"/>
  <c r="T19" i="1"/>
  <c r="P19" i="1"/>
  <c r="L38" i="1"/>
  <c r="V68" i="1" l="1"/>
  <c r="U68" i="1"/>
  <c r="T68" i="1"/>
  <c r="S68" i="1"/>
  <c r="R68" i="1"/>
  <c r="Q68" i="1"/>
  <c r="P68" i="1"/>
  <c r="O68" i="1"/>
  <c r="N68" i="1"/>
  <c r="S37" i="1"/>
  <c r="O37" i="1"/>
  <c r="S24" i="1"/>
  <c r="O24" i="1"/>
  <c r="S25" i="1"/>
  <c r="O25" i="1"/>
  <c r="T35" i="1" l="1"/>
  <c r="V35" i="1"/>
  <c r="V36" i="1"/>
  <c r="V37" i="1"/>
  <c r="S38" i="1"/>
  <c r="V38" i="1" s="1"/>
  <c r="T39" i="1"/>
  <c r="U39" i="1"/>
  <c r="V31" i="1"/>
  <c r="W26" i="1"/>
  <c r="X26" i="1"/>
  <c r="Y26" i="1"/>
  <c r="Z26" i="1"/>
  <c r="W27" i="1"/>
  <c r="X27" i="1"/>
  <c r="Y27" i="1"/>
  <c r="Z27" i="1"/>
  <c r="S23" i="1"/>
  <c r="Y25" i="1"/>
  <c r="X25" i="1"/>
  <c r="W25" i="1"/>
  <c r="Y24" i="1"/>
  <c r="X24" i="1"/>
  <c r="W24" i="1"/>
  <c r="Y23" i="1"/>
  <c r="X23" i="1"/>
  <c r="W23" i="1"/>
  <c r="W15" i="1"/>
  <c r="X15" i="1"/>
  <c r="Y15" i="1"/>
  <c r="Z15" i="1"/>
  <c r="W16" i="1"/>
  <c r="X16" i="1"/>
  <c r="Y16" i="1"/>
  <c r="Z16" i="1"/>
  <c r="W17" i="1"/>
  <c r="X17" i="1"/>
  <c r="Y17" i="1"/>
  <c r="Z17" i="1"/>
  <c r="W18" i="1"/>
  <c r="X18" i="1"/>
  <c r="Y18" i="1"/>
  <c r="Z18" i="1"/>
  <c r="W19" i="1"/>
  <c r="X19" i="1"/>
  <c r="Y19" i="1"/>
  <c r="Y14" i="1"/>
  <c r="Z14" i="1"/>
  <c r="V39" i="1" l="1"/>
  <c r="S39" i="1"/>
  <c r="P26" i="1" l="1"/>
  <c r="O26" i="1"/>
  <c r="Q69" i="1"/>
  <c r="S26" i="1" l="1"/>
  <c r="O23" i="1"/>
  <c r="S19" i="1" l="1"/>
  <c r="O19" i="1"/>
  <c r="O38" i="1" l="1"/>
  <c r="K38" i="1"/>
  <c r="P35" i="1"/>
  <c r="H23" i="1" l="1"/>
  <c r="T23" i="1"/>
  <c r="P23" i="1"/>
  <c r="V23" i="1" l="1"/>
  <c r="Z23" i="1" s="1"/>
  <c r="R23" i="1"/>
  <c r="S20" i="1"/>
  <c r="V15" i="1"/>
  <c r="V47" i="1"/>
  <c r="S32" i="1"/>
  <c r="U28" i="1"/>
  <c r="T28" i="1"/>
  <c r="S28" i="1"/>
  <c r="V27" i="1"/>
  <c r="V26" i="1"/>
  <c r="V25" i="1"/>
  <c r="V24" i="1"/>
  <c r="U20" i="1"/>
  <c r="T20" i="1"/>
  <c r="V19" i="1"/>
  <c r="V18" i="1"/>
  <c r="V17" i="1"/>
  <c r="V16" i="1"/>
  <c r="V14" i="1"/>
  <c r="V20" i="1" l="1"/>
  <c r="S40" i="1"/>
  <c r="V28" i="1"/>
  <c r="R36" i="1"/>
  <c r="R37" i="1"/>
  <c r="R38" i="1"/>
  <c r="R35" i="1"/>
  <c r="R31" i="1"/>
  <c r="R24" i="1"/>
  <c r="Z24" i="1" s="1"/>
  <c r="R25" i="1"/>
  <c r="Z25" i="1" s="1"/>
  <c r="R26" i="1"/>
  <c r="N36" i="1"/>
  <c r="N37" i="1"/>
  <c r="N38" i="1"/>
  <c r="N35" i="1"/>
  <c r="F35" i="1" s="1"/>
  <c r="N31" i="1"/>
  <c r="N27" i="1"/>
  <c r="F27" i="1" s="1"/>
  <c r="N24" i="1"/>
  <c r="N25" i="1"/>
  <c r="N26" i="1"/>
  <c r="N23" i="1"/>
  <c r="R15" i="1"/>
  <c r="R16" i="1"/>
  <c r="R17" i="1"/>
  <c r="R18" i="1"/>
  <c r="R19" i="1"/>
  <c r="Z19" i="1" s="1"/>
  <c r="R14" i="1"/>
  <c r="N14" i="1"/>
  <c r="F14" i="1" s="1"/>
  <c r="N15" i="1"/>
  <c r="F15" i="1" s="1"/>
  <c r="N16" i="1"/>
  <c r="N17" i="1"/>
  <c r="F17" i="1" s="1"/>
  <c r="N18" i="1"/>
  <c r="N19" i="1"/>
  <c r="F38" i="1" l="1"/>
  <c r="S65" i="1"/>
  <c r="S69" i="1"/>
  <c r="F19" i="1"/>
  <c r="F20" i="1" s="1"/>
  <c r="F16" i="1"/>
  <c r="F25" i="1"/>
  <c r="F18" i="1"/>
  <c r="F37" i="1"/>
  <c r="F26" i="1"/>
  <c r="F36" i="1"/>
  <c r="F24" i="1"/>
  <c r="H39" i="1"/>
  <c r="I39" i="1"/>
  <c r="K39" i="1"/>
  <c r="X39" i="1" s="1"/>
  <c r="AA39" i="1" s="1"/>
  <c r="L39" i="1"/>
  <c r="M39" i="1"/>
  <c r="Z39" i="1" s="1"/>
  <c r="N39" i="1"/>
  <c r="O39" i="1"/>
  <c r="P39" i="1"/>
  <c r="Q39" i="1"/>
  <c r="R39" i="1"/>
  <c r="G39" i="1"/>
  <c r="J38" i="1"/>
  <c r="F39" i="1" l="1"/>
  <c r="Y39" i="1"/>
  <c r="G20" i="1"/>
  <c r="R47" i="1" l="1"/>
  <c r="N47" i="1"/>
  <c r="J47" i="1"/>
  <c r="J45" i="1"/>
  <c r="I28" i="1" l="1"/>
  <c r="O20" i="1" l="1"/>
  <c r="G32" i="1"/>
  <c r="H32" i="1"/>
  <c r="I32" i="1"/>
  <c r="K32" i="1"/>
  <c r="X32" i="1" s="1"/>
  <c r="L32" i="1"/>
  <c r="M32" i="1"/>
  <c r="O32" i="1"/>
  <c r="P32" i="1"/>
  <c r="Q32" i="1"/>
  <c r="G28" i="1"/>
  <c r="H28" i="1"/>
  <c r="K28" i="1"/>
  <c r="L28" i="1"/>
  <c r="M28" i="1"/>
  <c r="Z28" i="1" s="1"/>
  <c r="O28" i="1"/>
  <c r="P28" i="1"/>
  <c r="Q28" i="1"/>
  <c r="H20" i="1"/>
  <c r="I20" i="1"/>
  <c r="K20" i="1"/>
  <c r="X20" i="1" s="1"/>
  <c r="AA20" i="1" s="1"/>
  <c r="L20" i="1"/>
  <c r="M20" i="1"/>
  <c r="P20" i="1"/>
  <c r="Q20" i="1"/>
  <c r="J16" i="1"/>
  <c r="J17" i="1"/>
  <c r="J18" i="1"/>
  <c r="J19" i="1"/>
  <c r="Y20" i="1" l="1"/>
  <c r="Y28" i="1"/>
  <c r="X28" i="1"/>
  <c r="H40" i="1"/>
  <c r="Q40" i="1"/>
  <c r="Q54" i="1" s="1"/>
  <c r="M40" i="1"/>
  <c r="M69" i="1" s="1"/>
  <c r="I40" i="1"/>
  <c r="P40" i="1"/>
  <c r="O40" i="1"/>
  <c r="K40" i="1"/>
  <c r="L40" i="1"/>
  <c r="L69" i="1" s="1"/>
  <c r="G40" i="1"/>
  <c r="J25" i="1"/>
  <c r="J24" i="1"/>
  <c r="J27" i="1"/>
  <c r="J23" i="1"/>
  <c r="F23" i="1" s="1"/>
  <c r="J15" i="1"/>
  <c r="X40" i="1" l="1"/>
  <c r="AA40" i="1" s="1"/>
  <c r="K65" i="1"/>
  <c r="K69" i="1"/>
  <c r="P51" i="1"/>
  <c r="P69" i="1"/>
  <c r="O65" i="1"/>
  <c r="O69" i="1"/>
  <c r="L51" i="1"/>
  <c r="M54" i="1"/>
  <c r="J14" i="1"/>
  <c r="J31" i="1"/>
  <c r="J32" i="1" s="1"/>
  <c r="R20" i="1"/>
  <c r="J26" i="1"/>
  <c r="J28" i="1" s="1"/>
  <c r="R28" i="1"/>
  <c r="R32" i="1"/>
  <c r="N20" i="1"/>
  <c r="N32" i="1"/>
  <c r="J35" i="1"/>
  <c r="J39" i="1" s="1"/>
  <c r="J36" i="1"/>
  <c r="J37" i="1"/>
  <c r="J20" i="1" l="1"/>
  <c r="J40" i="1" s="1"/>
  <c r="R40" i="1"/>
  <c r="N28" i="1"/>
  <c r="F28" i="1"/>
  <c r="R51" i="1" l="1"/>
  <c r="R69" i="1"/>
  <c r="J51" i="1"/>
  <c r="N40" i="1"/>
  <c r="N51" i="1" l="1"/>
  <c r="N69" i="1"/>
  <c r="U32" i="1"/>
  <c r="T32" i="1"/>
  <c r="F31" i="1"/>
  <c r="F32" i="1" s="1"/>
  <c r="F40" i="1" s="1"/>
  <c r="T40" i="1" l="1"/>
  <c r="T69" i="1" s="1"/>
  <c r="Y32" i="1"/>
  <c r="U40" i="1"/>
  <c r="U69" i="1" s="1"/>
  <c r="Z32" i="1"/>
  <c r="V32" i="1"/>
  <c r="V40" i="1" s="1"/>
  <c r="V51" i="1" s="1"/>
  <c r="T51" i="1" l="1"/>
  <c r="V69" i="1"/>
  <c r="U54" i="1"/>
  <c r="Y40" i="1"/>
</calcChain>
</file>

<file path=xl/sharedStrings.xml><?xml version="1.0" encoding="utf-8"?>
<sst xmlns="http://schemas.openxmlformats.org/spreadsheetml/2006/main" count="137" uniqueCount="114">
  <si>
    <t>,</t>
  </si>
  <si>
    <t>№ п/п</t>
  </si>
  <si>
    <t>Наименование ГРБС</t>
  </si>
  <si>
    <t>Код бюджетной классификации</t>
  </si>
  <si>
    <t xml:space="preserve">Общий объем финансирования, тыс. руб. </t>
  </si>
  <si>
    <t>2017 год</t>
  </si>
  <si>
    <t>2018 год</t>
  </si>
  <si>
    <t>2019 год</t>
  </si>
  <si>
    <t>РзПр</t>
  </si>
  <si>
    <t>КЦСР</t>
  </si>
  <si>
    <t xml:space="preserve">Объем финансирования, тыс. руб. </t>
  </si>
  <si>
    <t>МБ</t>
  </si>
  <si>
    <t>КБ</t>
  </si>
  <si>
    <t>ВИ</t>
  </si>
  <si>
    <t xml:space="preserve"> 1. Подпрограмма «Культурное наследие»</t>
  </si>
  <si>
    <t>Задача 1: Сохранение и эффективное использование культурного наследия муниципального образования город Норильск.</t>
  </si>
  <si>
    <t>1.1.</t>
  </si>
  <si>
    <t>Развитие библиотечного дела</t>
  </si>
  <si>
    <t>1.2.</t>
  </si>
  <si>
    <t>Комплектование библиотечных фондов</t>
  </si>
  <si>
    <t>1.3.</t>
  </si>
  <si>
    <t>УДКиИ/ МБУ "ЦБС"</t>
  </si>
  <si>
    <t>1.4.</t>
  </si>
  <si>
    <t>Развитие музейного дела</t>
  </si>
  <si>
    <t>1.5.</t>
  </si>
  <si>
    <t>1.6.</t>
  </si>
  <si>
    <t>Развитие архивного дела</t>
  </si>
  <si>
    <t xml:space="preserve">Администрация города Норильска/ МКУ "Норильский городской архив" </t>
  </si>
  <si>
    <t>0113</t>
  </si>
  <si>
    <t>Итого по подпрограмме «Культурное наследие»:</t>
  </si>
  <si>
    <t>2. Подпрограмма «Искусство и народное творчество»</t>
  </si>
  <si>
    <t>Задача 2: Предоставление услуг муниципальными бюджетными учреждениями культуры по организации культурного досуга на территории муниципального образования город Норильск.</t>
  </si>
  <si>
    <t>2.1.</t>
  </si>
  <si>
    <t>2.2.</t>
  </si>
  <si>
    <t>2.3.</t>
  </si>
  <si>
    <t>Итого по подпрограмме «Искусство и народное творчество»:</t>
  </si>
  <si>
    <t>Подпрограмма 3. «Развитие дополнительногно образования в области культуры»</t>
  </si>
  <si>
    <t>Задача 3: Создание необходимых условий для повышения качества образовательного процесса в соответствии с приоритетами современной образовательной политики и потребностями заказчиков образовательных услуг</t>
  </si>
  <si>
    <t>3.1.</t>
  </si>
  <si>
    <t>Подпрограмма 4. «Обеспечение условий реализации программы и прочие мероприятия»</t>
  </si>
  <si>
    <t>4.1.</t>
  </si>
  <si>
    <t>0804</t>
  </si>
  <si>
    <t>4.2.</t>
  </si>
  <si>
    <t>4.3.</t>
  </si>
  <si>
    <t>Поддержка талантливых детей и молодёжи</t>
  </si>
  <si>
    <t>Итого по подпрограмме «Обеспечение условий реализации программы и прочие мероприятия»:</t>
  </si>
  <si>
    <t>ВСЕГО ПО МП:</t>
  </si>
  <si>
    <t>2.4.</t>
  </si>
  <si>
    <t>2.5.</t>
  </si>
  <si>
    <t>Организация школы компьютерной грамотности.</t>
  </si>
  <si>
    <t>0801</t>
  </si>
  <si>
    <t>Организация деятельности МБУК "КДЦ им. Вл.Высоцкого"</t>
  </si>
  <si>
    <t>Организация деятельности МБУК «КДЦ «Юбилейный»</t>
  </si>
  <si>
    <t>Организация деятельности МБУК «Городской центр культуры»</t>
  </si>
  <si>
    <t>Организация деятельности МБУ «Кинокомплекс «Родина»</t>
  </si>
  <si>
    <t>Организация деятельности МБУК «ДК «Энергия»</t>
  </si>
  <si>
    <t>Материально-техническое оснащение  учреждений</t>
  </si>
  <si>
    <t>УДКиИ/МБУК "КДЦ им. Вл.Высоцкого"</t>
  </si>
  <si>
    <t>УДКиИ/ МБУК «КДЦ «Юбилейный»</t>
  </si>
  <si>
    <t>УДКиИ/МБУ «Кинокомплекс «Родина»</t>
  </si>
  <si>
    <t>УДКиИ/МБУК «ДК «Энергия»</t>
  </si>
  <si>
    <t>Итого финансирование  2017 год (7+8+9)</t>
  </si>
  <si>
    <t>Итого финансирование 2018 год (11+12+13)</t>
  </si>
  <si>
    <t>Итого финансирование 2019 год (15+16+17)</t>
  </si>
  <si>
    <t>дмцп</t>
  </si>
  <si>
    <t>архив</t>
  </si>
  <si>
    <t>текущ фин</t>
  </si>
  <si>
    <t>итого</t>
  </si>
  <si>
    <t>Задача 4: Создание условий для устойчивого развития отрасли «культура». Создание благоприятных условий для развития внутреннего и въездного туризма на территории муниципального образования город Норильск.</t>
  </si>
  <si>
    <t>краевые</t>
  </si>
  <si>
    <t>внебюджет</t>
  </si>
  <si>
    <t>0810000200</t>
  </si>
  <si>
    <t>0810000500</t>
  </si>
  <si>
    <t>0850000300</t>
  </si>
  <si>
    <t>УДКиИ / Аппарат и ТЭО УДКиИ, МКУ "ОК УК"</t>
  </si>
  <si>
    <t>УДКиИ / МБУ ДО "НДШИ", МБУ ДО "НДХШ", МБУ ДО "НДМШ", МБУ ДО "ТДШИ", МБУ ДО "КДШИ", "МБУ ДО "ОДШИ"</t>
  </si>
  <si>
    <t>УДКиИ/МБУ «Городской центр культуры»</t>
  </si>
  <si>
    <t>Обеспечение эффективного управления в отрасли «культура» и создание условий для развития культурного, образовательного и познавательного туризма</t>
  </si>
  <si>
    <t xml:space="preserve">
Подпрограммы, основные мероприятия и отдельные мероприятия МП
</t>
  </si>
  <si>
    <t>УДКиИ/МБУ "МВК "Музей Норильска"</t>
  </si>
  <si>
    <t xml:space="preserve">0801  </t>
  </si>
  <si>
    <t xml:space="preserve">0801 </t>
  </si>
  <si>
    <t xml:space="preserve">0703 </t>
  </si>
  <si>
    <t>0703 0801 0804 0113</t>
  </si>
  <si>
    <t>0703</t>
  </si>
  <si>
    <t>УДКиИ/ МБУ ДО "КДШИ", МБУ ДО "НДМШ", МБУ ДО "ТДШИ", МБОУ ДОД "ОДШИ", МБУ ДО "НДХШ", МБУ "ЦБС", МБУ "МВК "Музей Норильска",  "КК "Родина", МБУК "КДЦ "Юбилейный",  "КДЦ им. В. Высоцкого", "ДК "Энергия", МБУ "ГЦК", Аппарат УДКиИ, МКУ "ОК УК"";                                                               Администрация города Норильска / МКУ "НГА"</t>
  </si>
  <si>
    <t>4.4.</t>
  </si>
  <si>
    <t>Соблюдение гарантий и компенсаций, связанных с переездом и оплатой стоимости проезда и провоза багажа к месту использования отпуска и обратно</t>
  </si>
  <si>
    <r>
      <t xml:space="preserve">ЦЕЛЬ МП: </t>
    </r>
    <r>
      <rPr>
        <b/>
        <sz val="18"/>
        <rFont val="Times New Roman"/>
        <family val="1"/>
        <charset val="204"/>
      </rPr>
      <t>Создание условий для развития и реализации культурного и духовного потенциала населения муниципального образования город Норильск</t>
    </r>
  </si>
  <si>
    <t>0810000600 08100S5190
08100R5190 08100L5190</t>
  </si>
  <si>
    <t>Организация предоставления дополнительного образования в области культуры (в т.ч. реализация социокультурных проектов образовательными организациями в области культуры)</t>
  </si>
  <si>
    <t>Итого по подпрограмме  «Развитие дополнительного образования в области культуры»:</t>
  </si>
  <si>
    <t>2020 год</t>
  </si>
  <si>
    <t>Направления и объемы финансирования муниципальной программы "Развитие культуры" на 2017-2020 годы</t>
  </si>
  <si>
    <t>Итого финансирование 2020 год (19+20+21)</t>
  </si>
  <si>
    <t>(10+14+18+22)</t>
  </si>
  <si>
    <t>МП "Развитие культуры" на 2017-2020 годы</t>
  </si>
  <si>
    <t>0850000600   0810075190</t>
  </si>
  <si>
    <t>УДКиИ / Аппарат и ТЭО УДКиИ, МКУ "ОК УК", МБУ "ЦБС", МБУ "МВК "Музей Норильска", МБУК "КДЦ им. Вл.Высоцкого", МБУК «КДЦ «Юбилейный», МБУ «Городской центр культуры», МБУ «Кинокомплекс «Родина», МБУК «ДК «Энергия», МБУ ДО "НДШИ", МБУ ДО "НДХШ", МБУ ДО "НДМШ", МБУ ДО "ТДШИ", МБУ ДО "КДШИ", "МБУ ДО "ОДШИ"                                                 Администрация города Норильска / МКУ "НГА"</t>
  </si>
  <si>
    <t>Организация поездки для посещения мемориального комплекса в память о погибших политзаключенных (р-н оз. Лама, Дом отдыха).</t>
  </si>
  <si>
    <t>УДКиИ/ МБУ ДО "НДХШ", "ОДШИ", "НДШИ", "НДМШ", МБУК "ГЦК"; Администрация г.Норильска/  НГФ "Юбилейный"</t>
  </si>
  <si>
    <t>0850000200</t>
  </si>
  <si>
    <t>0810000100 
0810075110 0810010440 0810010310 0810010460  0810010490  0810010470</t>
  </si>
  <si>
    <t>0810000400
0810075110 0810010440 0810010310 0810010460  0810010490  0810010470</t>
  </si>
  <si>
    <t>0840000100
0840075110 0840010460  0840010490  0840010470</t>
  </si>
  <si>
    <t>0840000200
0840075110 0840010460  0840010490  0840010470</t>
  </si>
  <si>
    <t>0840000300
0840075110 0840010460  0840010490  0840010470</t>
  </si>
  <si>
    <t>0840000400
0840075110 0840010460  0840010490  0840010470</t>
  </si>
  <si>
    <t>0840000500
0840075110 0840010460  0840010490</t>
  </si>
  <si>
    <t>0820000100
0820075110 08200S4810 0820010310 0820010420  0820010470  0820010480</t>
  </si>
  <si>
    <t xml:space="preserve">0850000100
0850075110  0850010470 </t>
  </si>
  <si>
    <t>Приложение 6
к муниципальной программе  "Развитие культуры"
на 2017 - 2020 годы, утвержденной Постановлением
Администрации города Норильска
от 05.12.2016  № 580</t>
  </si>
  <si>
    <t>0810000300
0810075190        0810075110  0810010470</t>
  </si>
  <si>
    <t xml:space="preserve">Приложение 2
к постановлению Администрации города Норильска 
от 29.05.2018 № 206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</si>
</sst>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0.0"/>
    <numFmt numFmtId="165" formatCode="_-* #,##0.00_р_._-;\-* #,##0.00_р_._-;_-* \-??_р_._-;_-@_-"/>
    <numFmt numFmtId="166" formatCode="0.0"/>
    <numFmt numFmtId="167" formatCode="0.0000"/>
    <numFmt numFmtId="168" formatCode="#,##0.0000"/>
  </numFmts>
  <fonts count="18" x14ac:knownFonts="1">
    <font>
      <sz val="11"/>
      <color theme="1"/>
      <name val="Calibri"/>
      <family val="2"/>
      <charset val="204"/>
      <scheme val="minor"/>
    </font>
    <font>
      <sz val="10"/>
      <name val="Arial"/>
      <family val="2"/>
      <charset val="204"/>
    </font>
    <font>
      <sz val="11"/>
      <name val="Times New Roman"/>
      <family val="1"/>
      <charset val="204"/>
    </font>
    <font>
      <sz val="9"/>
      <name val="Times New Roman"/>
      <family val="1"/>
      <charset val="204"/>
    </font>
    <font>
      <b/>
      <sz val="12"/>
      <name val="Times New Roman"/>
      <family val="1"/>
      <charset val="204"/>
    </font>
    <font>
      <sz val="12"/>
      <name val="Times New Roman"/>
      <family val="1"/>
      <charset val="204"/>
    </font>
    <font>
      <b/>
      <sz val="20"/>
      <name val="Times New Roman"/>
      <family val="1"/>
      <charset val="204"/>
    </font>
    <font>
      <b/>
      <sz val="14"/>
      <name val="Times New Roman"/>
      <family val="1"/>
      <charset val="204"/>
    </font>
    <font>
      <b/>
      <sz val="18"/>
      <name val="Times New Roman"/>
      <family val="1"/>
      <charset val="204"/>
    </font>
    <font>
      <sz val="13"/>
      <name val="Times New Roman"/>
      <family val="1"/>
      <charset val="204"/>
    </font>
    <font>
      <sz val="11"/>
      <color theme="1"/>
      <name val="Calibri"/>
      <family val="2"/>
      <scheme val="minor"/>
    </font>
    <font>
      <b/>
      <sz val="11"/>
      <name val="Times New Roman"/>
      <family val="1"/>
      <charset val="204"/>
    </font>
    <font>
      <b/>
      <sz val="10"/>
      <name val="Times New Roman"/>
      <family val="1"/>
      <charset val="204"/>
    </font>
    <font>
      <sz val="10"/>
      <name val="Times New Roman"/>
      <family val="1"/>
      <charset val="204"/>
    </font>
    <font>
      <sz val="10"/>
      <name val="Arial"/>
      <family val="2"/>
    </font>
    <font>
      <b/>
      <sz val="13"/>
      <name val="Times New Roman"/>
      <family val="1"/>
      <charset val="204"/>
    </font>
    <font>
      <b/>
      <sz val="15"/>
      <name val="Times New Roman"/>
      <family val="1"/>
      <charset val="204"/>
    </font>
    <font>
      <sz val="11"/>
      <color theme="1"/>
      <name val="Calibri"/>
      <family val="2"/>
      <charset val="204"/>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7">
    <xf numFmtId="0" fontId="0" fillId="0" borderId="0"/>
    <xf numFmtId="0" fontId="1" fillId="0" borderId="0"/>
    <xf numFmtId="0" fontId="10" fillId="0" borderId="0"/>
    <xf numFmtId="165" fontId="14" fillId="0" borderId="0" applyFill="0" applyBorder="0" applyAlignment="0" applyProtection="0"/>
    <xf numFmtId="0" fontId="14" fillId="0" borderId="0"/>
    <xf numFmtId="43" fontId="17" fillId="0" borderId="0" applyFont="0" applyFill="0" applyBorder="0" applyAlignment="0" applyProtection="0"/>
    <xf numFmtId="0" fontId="17" fillId="0" borderId="0"/>
  </cellStyleXfs>
  <cellXfs count="90">
    <xf numFmtId="0" fontId="0" fillId="0" borderId="0" xfId="0"/>
    <xf numFmtId="0" fontId="2" fillId="0" borderId="0" xfId="1" applyFont="1" applyFill="1" applyAlignment="1">
      <alignment horizontal="left" vertical="top" wrapText="1"/>
    </xf>
    <xf numFmtId="0" fontId="3" fillId="0" borderId="0" xfId="1" applyFont="1" applyFill="1" applyAlignment="1">
      <alignment horizontal="left" vertical="top" wrapText="1"/>
    </xf>
    <xf numFmtId="0" fontId="2" fillId="0" borderId="0" xfId="1" applyFont="1" applyFill="1" applyAlignment="1">
      <alignment horizontal="right" vertical="center" wrapText="1"/>
    </xf>
    <xf numFmtId="0" fontId="2" fillId="0" borderId="0" xfId="1" applyFont="1" applyFill="1" applyAlignment="1">
      <alignment vertical="top" wrapText="1"/>
    </xf>
    <xf numFmtId="0" fontId="2" fillId="0" borderId="0" xfId="1" applyFont="1" applyFill="1" applyAlignment="1">
      <alignment horizontal="center" vertical="top" wrapText="1"/>
    </xf>
    <xf numFmtId="0" fontId="4" fillId="0" borderId="1" xfId="1" applyFont="1" applyFill="1" applyBorder="1" applyAlignment="1">
      <alignment horizontal="center" vertical="center" wrapText="1"/>
    </xf>
    <xf numFmtId="0" fontId="9" fillId="0" borderId="1" xfId="1" applyFont="1" applyFill="1" applyBorder="1" applyAlignment="1">
      <alignment horizontal="left" vertical="center" wrapText="1"/>
    </xf>
    <xf numFmtId="49" fontId="11" fillId="0"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164" fontId="9" fillId="0" borderId="1" xfId="1" applyNumberFormat="1" applyFont="1" applyFill="1" applyBorder="1" applyAlignment="1">
      <alignment horizontal="right" vertical="center" wrapText="1"/>
    </xf>
    <xf numFmtId="164" fontId="9" fillId="0" borderId="1" xfId="1" applyNumberFormat="1" applyFont="1" applyFill="1" applyBorder="1" applyAlignment="1">
      <alignment horizontal="center" vertical="center" wrapText="1"/>
    </xf>
    <xf numFmtId="0" fontId="5" fillId="0" borderId="1" xfId="1" applyFont="1" applyFill="1" applyBorder="1" applyAlignment="1">
      <alignment horizontal="center" vertical="center"/>
    </xf>
    <xf numFmtId="0" fontId="9" fillId="0" borderId="1" xfId="1" applyFont="1" applyFill="1" applyBorder="1" applyAlignment="1">
      <alignment vertical="center" wrapText="1"/>
    </xf>
    <xf numFmtId="14" fontId="5" fillId="0" borderId="1" xfId="1" applyNumberFormat="1" applyFont="1" applyFill="1" applyBorder="1" applyAlignment="1">
      <alignment horizontal="left" vertical="center" wrapText="1"/>
    </xf>
    <xf numFmtId="164" fontId="7" fillId="0" borderId="1" xfId="1" applyNumberFormat="1" applyFont="1" applyFill="1" applyBorder="1" applyAlignment="1">
      <alignment vertical="top" wrapText="1"/>
    </xf>
    <xf numFmtId="164" fontId="11" fillId="0" borderId="0" xfId="1" applyNumberFormat="1" applyFont="1" applyFill="1" applyAlignment="1">
      <alignment vertical="top" wrapText="1"/>
    </xf>
    <xf numFmtId="0" fontId="11" fillId="0" borderId="0" xfId="1" applyFont="1" applyFill="1" applyAlignment="1">
      <alignment vertical="top" wrapText="1"/>
    </xf>
    <xf numFmtId="0" fontId="13" fillId="0" borderId="1" xfId="1" applyFont="1" applyFill="1" applyBorder="1" applyAlignment="1">
      <alignment horizontal="left" vertical="center" wrapText="1"/>
    </xf>
    <xf numFmtId="164" fontId="7" fillId="0" borderId="1" xfId="1" applyNumberFormat="1" applyFont="1" applyFill="1" applyBorder="1" applyAlignment="1">
      <alignment horizontal="right" vertical="center" wrapText="1"/>
    </xf>
    <xf numFmtId="164" fontId="2" fillId="0" borderId="0" xfId="1" applyNumberFormat="1" applyFont="1" applyFill="1" applyAlignment="1">
      <alignment vertical="top" wrapText="1"/>
    </xf>
    <xf numFmtId="164" fontId="9" fillId="0" borderId="1" xfId="3" applyNumberFormat="1" applyFont="1" applyFill="1" applyBorder="1" applyAlignment="1" applyProtection="1">
      <alignment horizontal="center" vertical="center" wrapText="1"/>
    </xf>
    <xf numFmtId="164" fontId="15" fillId="0" borderId="1" xfId="1" applyNumberFormat="1" applyFont="1" applyFill="1" applyBorder="1" applyAlignment="1">
      <alignment horizontal="right" vertical="center" wrapText="1"/>
    </xf>
    <xf numFmtId="16" fontId="13" fillId="0" borderId="1" xfId="1" applyNumberFormat="1" applyFont="1" applyFill="1" applyBorder="1" applyAlignment="1">
      <alignment horizontal="center" vertical="center"/>
    </xf>
    <xf numFmtId="164" fontId="13" fillId="0" borderId="1" xfId="1" applyNumberFormat="1" applyFont="1" applyFill="1" applyBorder="1" applyAlignment="1">
      <alignment horizontal="left" vertical="center" wrapText="1"/>
    </xf>
    <xf numFmtId="49" fontId="12" fillId="0" borderId="1" xfId="1" applyNumberFormat="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 fillId="0" borderId="1" xfId="1" applyFont="1" applyFill="1" applyBorder="1" applyAlignment="1">
      <alignment horizontal="left" vertical="center" wrapText="1"/>
    </xf>
    <xf numFmtId="0" fontId="2" fillId="0" borderId="0" xfId="1" applyFont="1" applyFill="1" applyBorder="1" applyAlignment="1">
      <alignment horizontal="left" vertical="top" wrapText="1"/>
    </xf>
    <xf numFmtId="0" fontId="4" fillId="0" borderId="0" xfId="1" applyFont="1" applyFill="1" applyBorder="1" applyAlignment="1">
      <alignment horizontal="left" vertical="top" wrapText="1"/>
    </xf>
    <xf numFmtId="0" fontId="3" fillId="0" borderId="0" xfId="1" applyFont="1" applyFill="1" applyBorder="1" applyAlignment="1">
      <alignment horizontal="left" vertical="top" wrapText="1"/>
    </xf>
    <xf numFmtId="164" fontId="9" fillId="0" borderId="0" xfId="1" applyNumberFormat="1" applyFont="1" applyFill="1" applyBorder="1" applyAlignment="1">
      <alignment horizontal="right" vertical="center" wrapText="1"/>
    </xf>
    <xf numFmtId="2" fontId="5" fillId="0" borderId="0" xfId="1" applyNumberFormat="1" applyFont="1" applyFill="1" applyBorder="1" applyAlignment="1">
      <alignment horizontal="center" vertical="center" wrapText="1"/>
    </xf>
    <xf numFmtId="164" fontId="5" fillId="0" borderId="0" xfId="1" applyNumberFormat="1" applyFont="1" applyFill="1" applyBorder="1" applyAlignment="1">
      <alignment horizontal="right" vertical="center" wrapText="1"/>
    </xf>
    <xf numFmtId="166" fontId="5" fillId="0" borderId="0" xfId="1" applyNumberFormat="1" applyFont="1" applyFill="1" applyBorder="1" applyAlignment="1">
      <alignment horizontal="center" vertical="center" wrapText="1"/>
    </xf>
    <xf numFmtId="167" fontId="5" fillId="0" borderId="0" xfId="1" applyNumberFormat="1" applyFont="1" applyFill="1" applyBorder="1" applyAlignment="1">
      <alignment horizontal="center" vertical="center" wrapText="1"/>
    </xf>
    <xf numFmtId="165" fontId="5" fillId="0" borderId="0" xfId="3" applyFont="1" applyFill="1" applyBorder="1" applyAlignment="1" applyProtection="1">
      <alignment horizontal="center" vertical="center" wrapText="1"/>
    </xf>
    <xf numFmtId="164" fontId="9" fillId="0" borderId="0" xfId="1" applyNumberFormat="1" applyFont="1" applyFill="1" applyBorder="1" applyAlignment="1">
      <alignment wrapText="1"/>
    </xf>
    <xf numFmtId="164" fontId="9" fillId="0" borderId="0" xfId="1" applyNumberFormat="1" applyFont="1" applyFill="1" applyAlignment="1">
      <alignment wrapText="1"/>
    </xf>
    <xf numFmtId="166" fontId="5" fillId="0" borderId="0" xfId="1" applyNumberFormat="1" applyFont="1" applyFill="1" applyBorder="1" applyAlignment="1">
      <alignment horizontal="right" vertical="center" wrapText="1"/>
    </xf>
    <xf numFmtId="164" fontId="16" fillId="0" borderId="1" xfId="1" applyNumberFormat="1" applyFont="1" applyFill="1" applyBorder="1" applyAlignment="1">
      <alignment horizontal="right" vertical="center" wrapText="1"/>
    </xf>
    <xf numFmtId="0" fontId="13" fillId="0" borderId="1" xfId="4" applyFont="1" applyFill="1" applyBorder="1" applyAlignment="1">
      <alignment horizontal="left" vertical="center" wrapText="1"/>
    </xf>
    <xf numFmtId="43" fontId="5" fillId="0" borderId="0" xfId="5" applyFont="1" applyFill="1" applyBorder="1" applyAlignment="1">
      <alignment horizontal="center" vertical="center" wrapText="1"/>
    </xf>
    <xf numFmtId="164" fontId="2" fillId="0" borderId="0" xfId="1" applyNumberFormat="1" applyFont="1" applyFill="1" applyAlignment="1">
      <alignment horizontal="right" vertical="center" wrapText="1"/>
    </xf>
    <xf numFmtId="43" fontId="2" fillId="0" borderId="0" xfId="1" applyNumberFormat="1" applyFont="1" applyFill="1" applyAlignment="1">
      <alignment horizontal="right" vertical="center" wrapText="1"/>
    </xf>
    <xf numFmtId="0" fontId="3" fillId="0" borderId="1" xfId="6" applyFont="1" applyFill="1" applyBorder="1" applyAlignment="1">
      <alignment horizontal="left" vertical="center" wrapText="1"/>
    </xf>
    <xf numFmtId="0" fontId="2" fillId="0" borderId="0" xfId="1" applyFont="1" applyFill="1" applyBorder="1" applyAlignment="1">
      <alignment horizontal="left" vertical="center" wrapText="1"/>
    </xf>
    <xf numFmtId="0" fontId="4" fillId="0" borderId="0" xfId="1" applyFont="1" applyFill="1" applyBorder="1" applyAlignment="1">
      <alignment horizontal="center" vertical="top" wrapText="1"/>
    </xf>
    <xf numFmtId="0" fontId="5" fillId="0" borderId="1" xfId="1" applyFont="1" applyFill="1" applyBorder="1" applyAlignment="1">
      <alignment horizontal="center" vertical="center" wrapText="1"/>
    </xf>
    <xf numFmtId="0" fontId="2" fillId="0" borderId="0" xfId="1" applyFont="1" applyFill="1" applyAlignment="1">
      <alignment horizontal="left" vertical="center" wrapText="1"/>
    </xf>
    <xf numFmtId="0" fontId="13" fillId="0" borderId="1" xfId="2" applyFont="1" applyFill="1" applyBorder="1" applyAlignment="1">
      <alignment vertical="center" wrapText="1"/>
    </xf>
    <xf numFmtId="0" fontId="12" fillId="0" borderId="1" xfId="2" applyFont="1" applyFill="1" applyBorder="1" applyAlignment="1">
      <alignment horizontal="center" vertical="center" wrapText="1"/>
    </xf>
    <xf numFmtId="0" fontId="13" fillId="0" borderId="1" xfId="2" applyFont="1" applyFill="1" applyBorder="1" applyAlignment="1">
      <alignment horizontal="left" vertical="center" wrapText="1"/>
    </xf>
    <xf numFmtId="0" fontId="13" fillId="0" borderId="1" xfId="2" applyFont="1" applyFill="1" applyBorder="1" applyAlignment="1">
      <alignment horizontal="center" vertical="center" wrapText="1"/>
    </xf>
    <xf numFmtId="0" fontId="12" fillId="0" borderId="1" xfId="4" applyFont="1" applyFill="1" applyBorder="1" applyAlignment="1">
      <alignment horizontal="center" vertical="center" wrapText="1"/>
    </xf>
    <xf numFmtId="0" fontId="4" fillId="0" borderId="0" xfId="1" applyFont="1" applyFill="1" applyBorder="1" applyAlignment="1">
      <alignment horizontal="center" vertical="top" wrapText="1"/>
    </xf>
    <xf numFmtId="0" fontId="5" fillId="0" borderId="1" xfId="1" applyFont="1" applyFill="1" applyBorder="1" applyAlignment="1">
      <alignment horizontal="center" vertical="center" wrapText="1"/>
    </xf>
    <xf numFmtId="164" fontId="9" fillId="0" borderId="1" xfId="1" applyNumberFormat="1" applyFont="1" applyFill="1" applyBorder="1" applyAlignment="1">
      <alignment vertical="center" wrapText="1"/>
    </xf>
    <xf numFmtId="0" fontId="5" fillId="0" borderId="1" xfId="1" applyFont="1" applyFill="1" applyBorder="1" applyAlignment="1">
      <alignment horizontal="center" vertical="center" wrapText="1"/>
    </xf>
    <xf numFmtId="166" fontId="2" fillId="0" borderId="0" xfId="1" applyNumberFormat="1" applyFont="1" applyFill="1" applyAlignment="1">
      <alignment horizontal="right" vertical="center" wrapText="1"/>
    </xf>
    <xf numFmtId="166" fontId="2" fillId="0" borderId="0" xfId="1" applyNumberFormat="1" applyFont="1" applyFill="1" applyAlignment="1">
      <alignment vertical="top" wrapText="1"/>
    </xf>
    <xf numFmtId="168" fontId="2" fillId="0" borderId="0" xfId="1" applyNumberFormat="1" applyFont="1" applyFill="1" applyAlignment="1">
      <alignment vertical="top" wrapText="1"/>
    </xf>
    <xf numFmtId="0" fontId="5" fillId="0" borderId="1" xfId="1" applyFont="1" applyFill="1" applyBorder="1" applyAlignment="1">
      <alignment horizontal="center" vertical="center" wrapText="1"/>
    </xf>
    <xf numFmtId="0" fontId="4" fillId="0" borderId="0" xfId="1" applyFont="1" applyFill="1" applyBorder="1" applyAlignment="1">
      <alignment horizontal="center" vertical="top" wrapText="1"/>
    </xf>
    <xf numFmtId="4" fontId="2" fillId="0" borderId="0" xfId="1" applyNumberFormat="1" applyFont="1" applyFill="1" applyAlignment="1">
      <alignment horizontal="right" vertical="center" wrapText="1"/>
    </xf>
    <xf numFmtId="0" fontId="7" fillId="0" borderId="1" xfId="1" applyFont="1" applyFill="1" applyBorder="1" applyAlignment="1">
      <alignment horizontal="right" vertical="center" wrapText="1"/>
    </xf>
    <xf numFmtId="0" fontId="5" fillId="0" borderId="1"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2" fillId="0" borderId="0" xfId="1" applyFont="1" applyFill="1" applyBorder="1" applyAlignment="1">
      <alignment horizontal="left" vertical="center" wrapText="1"/>
    </xf>
    <xf numFmtId="0" fontId="5"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4" fillId="0" borderId="0" xfId="1" applyFont="1" applyFill="1" applyBorder="1" applyAlignment="1">
      <alignment horizontal="center" vertical="top" wrapText="1"/>
    </xf>
    <xf numFmtId="0" fontId="2" fillId="0" borderId="0" xfId="1" applyFont="1" applyFill="1" applyAlignment="1">
      <alignment horizontal="left" vertical="center" wrapText="1"/>
    </xf>
    <xf numFmtId="0" fontId="15" fillId="0" borderId="1" xfId="1" applyFont="1" applyFill="1" applyBorder="1" applyAlignment="1">
      <alignment horizontal="left" vertical="center" wrapText="1"/>
    </xf>
    <xf numFmtId="0" fontId="7" fillId="0" borderId="1" xfId="1" applyFont="1" applyFill="1" applyBorder="1" applyAlignment="1">
      <alignment horizontal="right" vertical="top" wrapText="1"/>
    </xf>
    <xf numFmtId="0" fontId="15" fillId="0" borderId="1" xfId="1" applyFont="1" applyFill="1" applyBorder="1" applyAlignment="1">
      <alignment horizontal="right" vertical="center" wrapText="1"/>
    </xf>
    <xf numFmtId="0" fontId="5" fillId="0" borderId="1" xfId="1" applyNumberFormat="1" applyFont="1" applyFill="1" applyBorder="1" applyAlignment="1">
      <alignment horizontal="center" vertical="center"/>
    </xf>
    <xf numFmtId="0" fontId="7" fillId="0" borderId="2" xfId="1" applyFont="1" applyFill="1" applyBorder="1" applyAlignment="1">
      <alignment horizontal="center" vertical="top" wrapText="1"/>
    </xf>
    <xf numFmtId="0" fontId="7" fillId="0" borderId="3" xfId="1" applyFont="1" applyFill="1" applyBorder="1" applyAlignment="1">
      <alignment horizontal="center" vertical="top" wrapText="1"/>
    </xf>
    <xf numFmtId="0" fontId="7" fillId="0" borderId="2" xfId="1" applyFont="1" applyFill="1" applyBorder="1" applyAlignment="1">
      <alignment horizontal="center" vertical="center" wrapText="1"/>
    </xf>
    <xf numFmtId="0" fontId="7" fillId="0" borderId="3" xfId="1"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164" fontId="7" fillId="0" borderId="3" xfId="1" applyNumberFormat="1" applyFont="1" applyFill="1" applyBorder="1" applyAlignment="1">
      <alignment horizontal="center" vertical="center" wrapText="1"/>
    </xf>
    <xf numFmtId="164" fontId="7" fillId="0" borderId="5" xfId="1" applyNumberFormat="1" applyFont="1" applyFill="1" applyBorder="1" applyAlignment="1">
      <alignment horizontal="center" vertical="center" wrapText="1"/>
    </xf>
    <xf numFmtId="164" fontId="7" fillId="0" borderId="6" xfId="1" applyNumberFormat="1" applyFont="1" applyFill="1" applyBorder="1" applyAlignment="1">
      <alignment horizontal="center" vertical="center" wrapText="1"/>
    </xf>
  </cellXfs>
  <cellStyles count="7">
    <cellStyle name="Обычный" xfId="0" builtinId="0"/>
    <cellStyle name="Обычный 2" xfId="1"/>
    <cellStyle name="Обычный 4" xfId="6"/>
    <cellStyle name="Обычный 5" xfId="4"/>
    <cellStyle name="Обычный 7" xfId="2"/>
    <cellStyle name="Финансовый" xfId="5" builtinId="3"/>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cnts4\userland\&#1041;&#1072;&#1083;&#1072;&#1085;&#1089;\An(EsMon)\SC_W\&#1055;&#1088;&#1086;&#1075;&#1085;&#1086;&#1079;\&#1055;&#1088;&#1086;&#1075;05_00(27.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72.23.21.7\&#1087;&#1088;&#1080;&#1077;&#1084;&#1085;&#1072;&#1103;\&#1050;&#1091;&#1088;&#1072;&#1085;&#1086;&#1074;\Pr(2000)Tabl\9&#1072;&#1087;&#1088;2003\V&#1094;&#1077;&#1083;2.1_2002.1.04.0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cnts4\userland\&#1041;&#1072;&#1083;&#1072;&#1085;&#1089;\An(EsMon)\7.02.01\V&#1045;&#1052;_2001.5.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cnts4\userland\SC_W\&#1055;&#1088;&#1086;&#1075;&#1085;&#1086;&#1079;\&#1055;&#1088;&#1086;&#1075;05_00(27.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1061;&#1072;&#1085;&#1086;&#1074;&#1072;\&#1043;&#1088;(27.07.00)5&#106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ilesrv\&#1087;&#1088;&#1080;&#1077;&#1084;&#1085;&#1072;&#1103;\&#1052;&#1055;%20&#1056;&#1040;&#1047;&#1042;&#1048;&#1058;&#1048;&#1045;%20&#1050;&#1059;&#1051;&#1068;&#1058;&#1059;&#1056;&#1067;\2018\&#1082;&#1086;&#1088;&#1088;&#1077;&#1082;&#1090;&#1080;&#1088;&#1086;&#1074;&#1082;&#1072;%20&#1052;&#1055;%20&#1084;&#1072;&#1081;\&#1057;&#104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ilesrv\&#1087;&#1088;&#1080;&#1077;&#1084;&#1085;&#1072;&#1103;\&#1052;&#1055;%20&#1056;&#1040;&#1047;&#1042;&#1048;&#1058;&#1048;&#1045;%20&#1050;&#1059;&#1051;&#1068;&#1058;&#1059;&#1056;&#1067;\2018\&#1052;&#1055;%20&#1056;&#1072;&#1079;&#1074;&#1080;&#1090;&#1080;&#1077;%20&#1082;&#1091;&#1083;&#1100;&#1090;&#1091;&#1088;&#1099;%202018-2020%20&#1076;&#1083;&#1103;%20&#1086;&#1090;&#1088;&#1072;&#1073;&#1086;&#1090;&#1082;&#1080;\&#1074;%20&#1076;&#1077;&#1083;&#1086;\&#1060;&#1069;&#1054;%202018-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nts4\userland\&#1041;&#1072;&#1083;&#1072;&#1085;&#1089;\An(EsMon)\7.02.01\SC_W\&#1055;&#1088;&#1086;&#1075;&#1085;&#1086;&#1079;\&#1055;&#1088;&#1086;&#1075;05_00(27.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cnts4\userland\&#1041;&#1072;&#1083;&#1072;&#1085;&#1089;\An(EsMon)\7.02.01\&#1061;&#1072;&#1085;&#1086;&#1074;&#1072;\&#1043;&#1088;(27.07.00)5&#106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nts4\userland\&#1041;&#1072;&#1083;&#1072;&#1085;&#1089;\An(EsMon)\&#1061;&#1072;&#1085;&#1086;&#1074;&#1072;\&#1043;&#1088;(27.07.00)5&#106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7.02.01\&#1061;&#1072;&#1085;&#1086;&#1074;&#1072;\&#1043;&#1088;(27.07.00)5&#106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7.02.01\SC_W\&#1055;&#1088;&#1086;&#1075;&#1085;&#1086;&#1079;\&#1055;&#1088;&#1086;&#1075;05_00(27.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anova\ira_send\&#1045;&#1057;&#1052;&#1054;&#1053;2002\&#1052;&#1072;&#1090;&#1077;&#1088;&#1086;&#1074;-03.01.02\&#1041;&#1072;&#1083;&#1072;&#1085;&#1089;\An(EsMon)\SC_W\&#1055;&#1088;&#1086;&#1075;&#1085;&#1086;&#1079;\&#1055;&#1088;&#1086;&#1075;05_00(27.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cnts4\userland\&#1061;&#1072;&#1085;&#1086;&#1074;&#1072;\&#1043;&#1088;(27.07.00)5&#106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ult11\plan\&#1050;&#1091;&#1088;&#1072;&#1085;&#1086;&#1074;\Pr(2000)Tabl\9&#1072;&#1087;&#1088;2003\V&#1094;&#1077;&#1083;2.1_2002.1.04.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99"/>
      <sheetName val="2002(v2)"/>
      <sheetName val="2004(v2) "/>
      <sheetName val="Печ"/>
      <sheetName val="2002(v1) "/>
      <sheetName val="2004(v1)  "/>
      <sheetName val="2002-03(v2) "/>
      <sheetName val="2002-03(v1)  "/>
      <sheetName val="I"/>
      <sheetName val="динамика цвет мет "/>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99"/>
      <sheetName val="2002(v1)"/>
      <sheetName val="2002(v2)"/>
      <sheetName val="I"/>
      <sheetName val="Печv1"/>
      <sheetName val="Печv2 "/>
      <sheetName val="ПечМОНv1"/>
      <sheetName val="2002_v1_"/>
    </sheetNames>
    <sheetDataSet>
      <sheetData sheetId="0"/>
      <sheetData sheetId="1"/>
      <sheetData sheetId="2" refreshError="1"/>
      <sheetData sheetId="3" refreshError="1"/>
      <sheetData sheetId="4" refreshError="1"/>
      <sheetData sheetId="5" refreshError="1"/>
      <sheetData sheetId="6" refreshError="1"/>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ный лист "/>
      <sheetName val="СА (допы)"/>
      <sheetName val="СА (911,917)"/>
      <sheetName val="СА (911,917,991,992в окук) "/>
      <sheetName val=" СА"/>
      <sheetName val="прил к пояснительной"/>
      <sheetName val="мп в ацк"/>
      <sheetName val="чужие мп и внепрогр"/>
    </sheetNames>
    <sheetDataSet>
      <sheetData sheetId="0" refreshError="1"/>
      <sheetData sheetId="1" refreshError="1"/>
      <sheetData sheetId="2" refreshError="1"/>
      <sheetData sheetId="3" refreshError="1"/>
      <sheetData sheetId="4">
        <row r="37">
          <cell r="U37">
            <v>188771.39199999999</v>
          </cell>
          <cell r="V37">
            <v>858865.70000000007</v>
          </cell>
          <cell r="W37">
            <v>85732.985000000001</v>
          </cell>
        </row>
      </sheetData>
      <sheetData sheetId="5" refreshError="1"/>
      <sheetData sheetId="6" refreshError="1"/>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ЭО"/>
      <sheetName val="1.5."/>
    </sheetNames>
    <sheetDataSet>
      <sheetData sheetId="0">
        <row r="1710">
          <cell r="I1710">
            <v>0</v>
          </cell>
          <cell r="L1710">
            <v>1053293.0922962432</v>
          </cell>
          <cell r="O1710">
            <v>165199.38109624322</v>
          </cell>
          <cell r="P1710">
            <v>795391.29999999993</v>
          </cell>
          <cell r="Q1710">
            <v>86307.5</v>
          </cell>
          <cell r="R1710">
            <v>1046898.1810962432</v>
          </cell>
          <cell r="U1710">
            <v>165199.44109624319</v>
          </cell>
          <cell r="V1710">
            <v>795391.29999999993</v>
          </cell>
          <cell r="W1710">
            <v>87377.39</v>
          </cell>
          <cell r="X1710">
            <v>1047968.1310962432</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ГНОЗ_1"/>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1(98_00)"/>
      <sheetName val="Гр1(99_00)"/>
      <sheetName val="Гр2"/>
      <sheetName val="Гр2(06)"/>
      <sheetName val="Гр3"/>
      <sheetName val="Прод(Непр)"/>
      <sheetName val="Гр4"/>
      <sheetName val="Гр4(06)"/>
      <sheetName val="Гр5(о)"/>
      <sheetName val="Гр6"/>
      <sheetName val="Гр5_о_"/>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99"/>
      <sheetName val="2002(v2)"/>
      <sheetName val="2004(v2) "/>
      <sheetName val="Печ"/>
      <sheetName val="2002(v1) "/>
      <sheetName val="2004(v1)  "/>
      <sheetName val="2002-03(v2) "/>
      <sheetName val="2002-03(v1)  "/>
      <sheetName val="I"/>
      <sheetName val="динамика цвет мет "/>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72"/>
  <sheetViews>
    <sheetView tabSelected="1" view="pageBreakPreview" zoomScale="60" zoomScaleNormal="60" workbookViewId="0">
      <selection activeCell="F2" sqref="F2"/>
    </sheetView>
  </sheetViews>
  <sheetFormatPr defaultRowHeight="13.8" x14ac:dyDescent="0.3"/>
  <cols>
    <col min="1" max="1" width="11.5546875" style="49" customWidth="1"/>
    <col min="2" max="2" width="38" style="1" customWidth="1"/>
    <col min="3" max="3" width="40.88671875" style="2" customWidth="1"/>
    <col min="4" max="4" width="10" style="2" hidden="1" customWidth="1"/>
    <col min="5" max="5" width="18.44140625" style="2" customWidth="1"/>
    <col min="6" max="6" width="19.44140625" style="2" customWidth="1"/>
    <col min="7" max="7" width="16.5546875" style="3" customWidth="1"/>
    <col min="8" max="8" width="18" style="4" customWidth="1"/>
    <col min="9" max="9" width="13.33203125" style="4" customWidth="1"/>
    <col min="10" max="10" width="18" style="4" customWidth="1"/>
    <col min="11" max="11" width="15.109375" style="3" customWidth="1"/>
    <col min="12" max="12" width="16" style="4" customWidth="1"/>
    <col min="13" max="13" width="13" style="4" customWidth="1"/>
    <col min="14" max="14" width="19.33203125" style="4" customWidth="1"/>
    <col min="15" max="15" width="16.109375" style="3" customWidth="1"/>
    <col min="16" max="16" width="14.88671875" style="4" customWidth="1"/>
    <col min="17" max="17" width="13.109375" style="4" customWidth="1"/>
    <col min="18" max="18" width="17.6640625" style="4" customWidth="1"/>
    <col min="19" max="19" width="16.109375" style="3" customWidth="1"/>
    <col min="20" max="20" width="14.88671875" style="4" customWidth="1"/>
    <col min="21" max="21" width="13.109375" style="4" customWidth="1"/>
    <col min="22" max="22" width="17.6640625" style="4" customWidth="1"/>
    <col min="23" max="23" width="9.109375" style="4"/>
    <col min="24" max="24" width="10.88671875" style="4" bestFit="1" customWidth="1"/>
    <col min="25" max="25" width="12.5546875" style="4" bestFit="1" customWidth="1"/>
    <col min="26" max="26" width="10.88671875" style="4" bestFit="1" customWidth="1"/>
    <col min="27" max="27" width="12.5546875" style="4" bestFit="1" customWidth="1"/>
    <col min="28" max="248" width="9.109375" style="4"/>
    <col min="249" max="249" width="11.5546875" style="4" customWidth="1"/>
    <col min="250" max="250" width="38" style="4" customWidth="1"/>
    <col min="251" max="251" width="40.88671875" style="4" customWidth="1"/>
    <col min="252" max="252" width="10" style="4" customWidth="1"/>
    <col min="253" max="253" width="14.88671875" style="4" customWidth="1"/>
    <col min="254" max="254" width="19.44140625" style="4" customWidth="1"/>
    <col min="255" max="255" width="16.5546875" style="4" customWidth="1"/>
    <col min="256" max="256" width="18" style="4" customWidth="1"/>
    <col min="257" max="257" width="13.33203125" style="4" customWidth="1"/>
    <col min="258" max="258" width="18" style="4" customWidth="1"/>
    <col min="259" max="259" width="15.109375" style="4" customWidth="1"/>
    <col min="260" max="260" width="16" style="4" customWidth="1"/>
    <col min="261" max="261" width="13" style="4" customWidth="1"/>
    <col min="262" max="262" width="19.33203125" style="4" customWidth="1"/>
    <col min="263" max="263" width="16.109375" style="4" customWidth="1"/>
    <col min="264" max="264" width="14.88671875" style="4" customWidth="1"/>
    <col min="265" max="265" width="13.109375" style="4" customWidth="1"/>
    <col min="266" max="266" width="17.6640625" style="4" customWidth="1"/>
    <col min="267" max="267" width="16.88671875" style="4" customWidth="1"/>
    <col min="268" max="268" width="15.6640625" style="4" customWidth="1"/>
    <col min="269" max="269" width="17.109375" style="4" customWidth="1"/>
    <col min="270" max="271" width="9.109375" style="4"/>
    <col min="272" max="272" width="10.88671875" style="4" customWidth="1"/>
    <col min="273" max="504" width="9.109375" style="4"/>
    <col min="505" max="505" width="11.5546875" style="4" customWidth="1"/>
    <col min="506" max="506" width="38" style="4" customWidth="1"/>
    <col min="507" max="507" width="40.88671875" style="4" customWidth="1"/>
    <col min="508" max="508" width="10" style="4" customWidth="1"/>
    <col min="509" max="509" width="14.88671875" style="4" customWidth="1"/>
    <col min="510" max="510" width="19.44140625" style="4" customWidth="1"/>
    <col min="511" max="511" width="16.5546875" style="4" customWidth="1"/>
    <col min="512" max="512" width="18" style="4" customWidth="1"/>
    <col min="513" max="513" width="13.33203125" style="4" customWidth="1"/>
    <col min="514" max="514" width="18" style="4" customWidth="1"/>
    <col min="515" max="515" width="15.109375" style="4" customWidth="1"/>
    <col min="516" max="516" width="16" style="4" customWidth="1"/>
    <col min="517" max="517" width="13" style="4" customWidth="1"/>
    <col min="518" max="518" width="19.33203125" style="4" customWidth="1"/>
    <col min="519" max="519" width="16.109375" style="4" customWidth="1"/>
    <col min="520" max="520" width="14.88671875" style="4" customWidth="1"/>
    <col min="521" max="521" width="13.109375" style="4" customWidth="1"/>
    <col min="522" max="522" width="17.6640625" style="4" customWidth="1"/>
    <col min="523" max="523" width="16.88671875" style="4" customWidth="1"/>
    <col min="524" max="524" width="15.6640625" style="4" customWidth="1"/>
    <col min="525" max="525" width="17.109375" style="4" customWidth="1"/>
    <col min="526" max="527" width="9.109375" style="4"/>
    <col min="528" max="528" width="10.88671875" style="4" customWidth="1"/>
    <col min="529" max="760" width="9.109375" style="4"/>
    <col min="761" max="761" width="11.5546875" style="4" customWidth="1"/>
    <col min="762" max="762" width="38" style="4" customWidth="1"/>
    <col min="763" max="763" width="40.88671875" style="4" customWidth="1"/>
    <col min="764" max="764" width="10" style="4" customWidth="1"/>
    <col min="765" max="765" width="14.88671875" style="4" customWidth="1"/>
    <col min="766" max="766" width="19.44140625" style="4" customWidth="1"/>
    <col min="767" max="767" width="16.5546875" style="4" customWidth="1"/>
    <col min="768" max="768" width="18" style="4" customWidth="1"/>
    <col min="769" max="769" width="13.33203125" style="4" customWidth="1"/>
    <col min="770" max="770" width="18" style="4" customWidth="1"/>
    <col min="771" max="771" width="15.109375" style="4" customWidth="1"/>
    <col min="772" max="772" width="16" style="4" customWidth="1"/>
    <col min="773" max="773" width="13" style="4" customWidth="1"/>
    <col min="774" max="774" width="19.33203125" style="4" customWidth="1"/>
    <col min="775" max="775" width="16.109375" style="4" customWidth="1"/>
    <col min="776" max="776" width="14.88671875" style="4" customWidth="1"/>
    <col min="777" max="777" width="13.109375" style="4" customWidth="1"/>
    <col min="778" max="778" width="17.6640625" style="4" customWidth="1"/>
    <col min="779" max="779" width="16.88671875" style="4" customWidth="1"/>
    <col min="780" max="780" width="15.6640625" style="4" customWidth="1"/>
    <col min="781" max="781" width="17.109375" style="4" customWidth="1"/>
    <col min="782" max="783" width="9.109375" style="4"/>
    <col min="784" max="784" width="10.88671875" style="4" customWidth="1"/>
    <col min="785" max="1016" width="9.109375" style="4"/>
    <col min="1017" max="1017" width="11.5546875" style="4" customWidth="1"/>
    <col min="1018" max="1018" width="38" style="4" customWidth="1"/>
    <col min="1019" max="1019" width="40.88671875" style="4" customWidth="1"/>
    <col min="1020" max="1020" width="10" style="4" customWidth="1"/>
    <col min="1021" max="1021" width="14.88671875" style="4" customWidth="1"/>
    <col min="1022" max="1022" width="19.44140625" style="4" customWidth="1"/>
    <col min="1023" max="1023" width="16.5546875" style="4" customWidth="1"/>
    <col min="1024" max="1024" width="18" style="4" customWidth="1"/>
    <col min="1025" max="1025" width="13.33203125" style="4" customWidth="1"/>
    <col min="1026" max="1026" width="18" style="4" customWidth="1"/>
    <col min="1027" max="1027" width="15.109375" style="4" customWidth="1"/>
    <col min="1028" max="1028" width="16" style="4" customWidth="1"/>
    <col min="1029" max="1029" width="13" style="4" customWidth="1"/>
    <col min="1030" max="1030" width="19.33203125" style="4" customWidth="1"/>
    <col min="1031" max="1031" width="16.109375" style="4" customWidth="1"/>
    <col min="1032" max="1032" width="14.88671875" style="4" customWidth="1"/>
    <col min="1033" max="1033" width="13.109375" style="4" customWidth="1"/>
    <col min="1034" max="1034" width="17.6640625" style="4" customWidth="1"/>
    <col min="1035" max="1035" width="16.88671875" style="4" customWidth="1"/>
    <col min="1036" max="1036" width="15.6640625" style="4" customWidth="1"/>
    <col min="1037" max="1037" width="17.109375" style="4" customWidth="1"/>
    <col min="1038" max="1039" width="9.109375" style="4"/>
    <col min="1040" max="1040" width="10.88671875" style="4" customWidth="1"/>
    <col min="1041" max="1272" width="9.109375" style="4"/>
    <col min="1273" max="1273" width="11.5546875" style="4" customWidth="1"/>
    <col min="1274" max="1274" width="38" style="4" customWidth="1"/>
    <col min="1275" max="1275" width="40.88671875" style="4" customWidth="1"/>
    <col min="1276" max="1276" width="10" style="4" customWidth="1"/>
    <col min="1277" max="1277" width="14.88671875" style="4" customWidth="1"/>
    <col min="1278" max="1278" width="19.44140625" style="4" customWidth="1"/>
    <col min="1279" max="1279" width="16.5546875" style="4" customWidth="1"/>
    <col min="1280" max="1280" width="18" style="4" customWidth="1"/>
    <col min="1281" max="1281" width="13.33203125" style="4" customWidth="1"/>
    <col min="1282" max="1282" width="18" style="4" customWidth="1"/>
    <col min="1283" max="1283" width="15.109375" style="4" customWidth="1"/>
    <col min="1284" max="1284" width="16" style="4" customWidth="1"/>
    <col min="1285" max="1285" width="13" style="4" customWidth="1"/>
    <col min="1286" max="1286" width="19.33203125" style="4" customWidth="1"/>
    <col min="1287" max="1287" width="16.109375" style="4" customWidth="1"/>
    <col min="1288" max="1288" width="14.88671875" style="4" customWidth="1"/>
    <col min="1289" max="1289" width="13.109375" style="4" customWidth="1"/>
    <col min="1290" max="1290" width="17.6640625" style="4" customWidth="1"/>
    <col min="1291" max="1291" width="16.88671875" style="4" customWidth="1"/>
    <col min="1292" max="1292" width="15.6640625" style="4" customWidth="1"/>
    <col min="1293" max="1293" width="17.109375" style="4" customWidth="1"/>
    <col min="1294" max="1295" width="9.109375" style="4"/>
    <col min="1296" max="1296" width="10.88671875" style="4" customWidth="1"/>
    <col min="1297" max="1528" width="9.109375" style="4"/>
    <col min="1529" max="1529" width="11.5546875" style="4" customWidth="1"/>
    <col min="1530" max="1530" width="38" style="4" customWidth="1"/>
    <col min="1531" max="1531" width="40.88671875" style="4" customWidth="1"/>
    <col min="1532" max="1532" width="10" style="4" customWidth="1"/>
    <col min="1533" max="1533" width="14.88671875" style="4" customWidth="1"/>
    <col min="1534" max="1534" width="19.44140625" style="4" customWidth="1"/>
    <col min="1535" max="1535" width="16.5546875" style="4" customWidth="1"/>
    <col min="1536" max="1536" width="18" style="4" customWidth="1"/>
    <col min="1537" max="1537" width="13.33203125" style="4" customWidth="1"/>
    <col min="1538" max="1538" width="18" style="4" customWidth="1"/>
    <col min="1539" max="1539" width="15.109375" style="4" customWidth="1"/>
    <col min="1540" max="1540" width="16" style="4" customWidth="1"/>
    <col min="1541" max="1541" width="13" style="4" customWidth="1"/>
    <col min="1542" max="1542" width="19.33203125" style="4" customWidth="1"/>
    <col min="1543" max="1543" width="16.109375" style="4" customWidth="1"/>
    <col min="1544" max="1544" width="14.88671875" style="4" customWidth="1"/>
    <col min="1545" max="1545" width="13.109375" style="4" customWidth="1"/>
    <col min="1546" max="1546" width="17.6640625" style="4" customWidth="1"/>
    <col min="1547" max="1547" width="16.88671875" style="4" customWidth="1"/>
    <col min="1548" max="1548" width="15.6640625" style="4" customWidth="1"/>
    <col min="1549" max="1549" width="17.109375" style="4" customWidth="1"/>
    <col min="1550" max="1551" width="9.109375" style="4"/>
    <col min="1552" max="1552" width="10.88671875" style="4" customWidth="1"/>
    <col min="1553" max="1784" width="9.109375" style="4"/>
    <col min="1785" max="1785" width="11.5546875" style="4" customWidth="1"/>
    <col min="1786" max="1786" width="38" style="4" customWidth="1"/>
    <col min="1787" max="1787" width="40.88671875" style="4" customWidth="1"/>
    <col min="1788" max="1788" width="10" style="4" customWidth="1"/>
    <col min="1789" max="1789" width="14.88671875" style="4" customWidth="1"/>
    <col min="1790" max="1790" width="19.44140625" style="4" customWidth="1"/>
    <col min="1791" max="1791" width="16.5546875" style="4" customWidth="1"/>
    <col min="1792" max="1792" width="18" style="4" customWidth="1"/>
    <col min="1793" max="1793" width="13.33203125" style="4" customWidth="1"/>
    <col min="1794" max="1794" width="18" style="4" customWidth="1"/>
    <col min="1795" max="1795" width="15.109375" style="4" customWidth="1"/>
    <col min="1796" max="1796" width="16" style="4" customWidth="1"/>
    <col min="1797" max="1797" width="13" style="4" customWidth="1"/>
    <col min="1798" max="1798" width="19.33203125" style="4" customWidth="1"/>
    <col min="1799" max="1799" width="16.109375" style="4" customWidth="1"/>
    <col min="1800" max="1800" width="14.88671875" style="4" customWidth="1"/>
    <col min="1801" max="1801" width="13.109375" style="4" customWidth="1"/>
    <col min="1802" max="1802" width="17.6640625" style="4" customWidth="1"/>
    <col min="1803" max="1803" width="16.88671875" style="4" customWidth="1"/>
    <col min="1804" max="1804" width="15.6640625" style="4" customWidth="1"/>
    <col min="1805" max="1805" width="17.109375" style="4" customWidth="1"/>
    <col min="1806" max="1807" width="9.109375" style="4"/>
    <col min="1808" max="1808" width="10.88671875" style="4" customWidth="1"/>
    <col min="1809" max="2040" width="9.109375" style="4"/>
    <col min="2041" max="2041" width="11.5546875" style="4" customWidth="1"/>
    <col min="2042" max="2042" width="38" style="4" customWidth="1"/>
    <col min="2043" max="2043" width="40.88671875" style="4" customWidth="1"/>
    <col min="2044" max="2044" width="10" style="4" customWidth="1"/>
    <col min="2045" max="2045" width="14.88671875" style="4" customWidth="1"/>
    <col min="2046" max="2046" width="19.44140625" style="4" customWidth="1"/>
    <col min="2047" max="2047" width="16.5546875" style="4" customWidth="1"/>
    <col min="2048" max="2048" width="18" style="4" customWidth="1"/>
    <col min="2049" max="2049" width="13.33203125" style="4" customWidth="1"/>
    <col min="2050" max="2050" width="18" style="4" customWidth="1"/>
    <col min="2051" max="2051" width="15.109375" style="4" customWidth="1"/>
    <col min="2052" max="2052" width="16" style="4" customWidth="1"/>
    <col min="2053" max="2053" width="13" style="4" customWidth="1"/>
    <col min="2054" max="2054" width="19.33203125" style="4" customWidth="1"/>
    <col min="2055" max="2055" width="16.109375" style="4" customWidth="1"/>
    <col min="2056" max="2056" width="14.88671875" style="4" customWidth="1"/>
    <col min="2057" max="2057" width="13.109375" style="4" customWidth="1"/>
    <col min="2058" max="2058" width="17.6640625" style="4" customWidth="1"/>
    <col min="2059" max="2059" width="16.88671875" style="4" customWidth="1"/>
    <col min="2060" max="2060" width="15.6640625" style="4" customWidth="1"/>
    <col min="2061" max="2061" width="17.109375" style="4" customWidth="1"/>
    <col min="2062" max="2063" width="9.109375" style="4"/>
    <col min="2064" max="2064" width="10.88671875" style="4" customWidth="1"/>
    <col min="2065" max="2296" width="9.109375" style="4"/>
    <col min="2297" max="2297" width="11.5546875" style="4" customWidth="1"/>
    <col min="2298" max="2298" width="38" style="4" customWidth="1"/>
    <col min="2299" max="2299" width="40.88671875" style="4" customWidth="1"/>
    <col min="2300" max="2300" width="10" style="4" customWidth="1"/>
    <col min="2301" max="2301" width="14.88671875" style="4" customWidth="1"/>
    <col min="2302" max="2302" width="19.44140625" style="4" customWidth="1"/>
    <col min="2303" max="2303" width="16.5546875" style="4" customWidth="1"/>
    <col min="2304" max="2304" width="18" style="4" customWidth="1"/>
    <col min="2305" max="2305" width="13.33203125" style="4" customWidth="1"/>
    <col min="2306" max="2306" width="18" style="4" customWidth="1"/>
    <col min="2307" max="2307" width="15.109375" style="4" customWidth="1"/>
    <col min="2308" max="2308" width="16" style="4" customWidth="1"/>
    <col min="2309" max="2309" width="13" style="4" customWidth="1"/>
    <col min="2310" max="2310" width="19.33203125" style="4" customWidth="1"/>
    <col min="2311" max="2311" width="16.109375" style="4" customWidth="1"/>
    <col min="2312" max="2312" width="14.88671875" style="4" customWidth="1"/>
    <col min="2313" max="2313" width="13.109375" style="4" customWidth="1"/>
    <col min="2314" max="2314" width="17.6640625" style="4" customWidth="1"/>
    <col min="2315" max="2315" width="16.88671875" style="4" customWidth="1"/>
    <col min="2316" max="2316" width="15.6640625" style="4" customWidth="1"/>
    <col min="2317" max="2317" width="17.109375" style="4" customWidth="1"/>
    <col min="2318" max="2319" width="9.109375" style="4"/>
    <col min="2320" max="2320" width="10.88671875" style="4" customWidth="1"/>
    <col min="2321" max="2552" width="9.109375" style="4"/>
    <col min="2553" max="2553" width="11.5546875" style="4" customWidth="1"/>
    <col min="2554" max="2554" width="38" style="4" customWidth="1"/>
    <col min="2555" max="2555" width="40.88671875" style="4" customWidth="1"/>
    <col min="2556" max="2556" width="10" style="4" customWidth="1"/>
    <col min="2557" max="2557" width="14.88671875" style="4" customWidth="1"/>
    <col min="2558" max="2558" width="19.44140625" style="4" customWidth="1"/>
    <col min="2559" max="2559" width="16.5546875" style="4" customWidth="1"/>
    <col min="2560" max="2560" width="18" style="4" customWidth="1"/>
    <col min="2561" max="2561" width="13.33203125" style="4" customWidth="1"/>
    <col min="2562" max="2562" width="18" style="4" customWidth="1"/>
    <col min="2563" max="2563" width="15.109375" style="4" customWidth="1"/>
    <col min="2564" max="2564" width="16" style="4" customWidth="1"/>
    <col min="2565" max="2565" width="13" style="4" customWidth="1"/>
    <col min="2566" max="2566" width="19.33203125" style="4" customWidth="1"/>
    <col min="2567" max="2567" width="16.109375" style="4" customWidth="1"/>
    <col min="2568" max="2568" width="14.88671875" style="4" customWidth="1"/>
    <col min="2569" max="2569" width="13.109375" style="4" customWidth="1"/>
    <col min="2570" max="2570" width="17.6640625" style="4" customWidth="1"/>
    <col min="2571" max="2571" width="16.88671875" style="4" customWidth="1"/>
    <col min="2572" max="2572" width="15.6640625" style="4" customWidth="1"/>
    <col min="2573" max="2573" width="17.109375" style="4" customWidth="1"/>
    <col min="2574" max="2575" width="9.109375" style="4"/>
    <col min="2576" max="2576" width="10.88671875" style="4" customWidth="1"/>
    <col min="2577" max="2808" width="9.109375" style="4"/>
    <col min="2809" max="2809" width="11.5546875" style="4" customWidth="1"/>
    <col min="2810" max="2810" width="38" style="4" customWidth="1"/>
    <col min="2811" max="2811" width="40.88671875" style="4" customWidth="1"/>
    <col min="2812" max="2812" width="10" style="4" customWidth="1"/>
    <col min="2813" max="2813" width="14.88671875" style="4" customWidth="1"/>
    <col min="2814" max="2814" width="19.44140625" style="4" customWidth="1"/>
    <col min="2815" max="2815" width="16.5546875" style="4" customWidth="1"/>
    <col min="2816" max="2816" width="18" style="4" customWidth="1"/>
    <col min="2817" max="2817" width="13.33203125" style="4" customWidth="1"/>
    <col min="2818" max="2818" width="18" style="4" customWidth="1"/>
    <col min="2819" max="2819" width="15.109375" style="4" customWidth="1"/>
    <col min="2820" max="2820" width="16" style="4" customWidth="1"/>
    <col min="2821" max="2821" width="13" style="4" customWidth="1"/>
    <col min="2822" max="2822" width="19.33203125" style="4" customWidth="1"/>
    <col min="2823" max="2823" width="16.109375" style="4" customWidth="1"/>
    <col min="2824" max="2824" width="14.88671875" style="4" customWidth="1"/>
    <col min="2825" max="2825" width="13.109375" style="4" customWidth="1"/>
    <col min="2826" max="2826" width="17.6640625" style="4" customWidth="1"/>
    <col min="2827" max="2827" width="16.88671875" style="4" customWidth="1"/>
    <col min="2828" max="2828" width="15.6640625" style="4" customWidth="1"/>
    <col min="2829" max="2829" width="17.109375" style="4" customWidth="1"/>
    <col min="2830" max="2831" width="9.109375" style="4"/>
    <col min="2832" max="2832" width="10.88671875" style="4" customWidth="1"/>
    <col min="2833" max="3064" width="9.109375" style="4"/>
    <col min="3065" max="3065" width="11.5546875" style="4" customWidth="1"/>
    <col min="3066" max="3066" width="38" style="4" customWidth="1"/>
    <col min="3067" max="3067" width="40.88671875" style="4" customWidth="1"/>
    <col min="3068" max="3068" width="10" style="4" customWidth="1"/>
    <col min="3069" max="3069" width="14.88671875" style="4" customWidth="1"/>
    <col min="3070" max="3070" width="19.44140625" style="4" customWidth="1"/>
    <col min="3071" max="3071" width="16.5546875" style="4" customWidth="1"/>
    <col min="3072" max="3072" width="18" style="4" customWidth="1"/>
    <col min="3073" max="3073" width="13.33203125" style="4" customWidth="1"/>
    <col min="3074" max="3074" width="18" style="4" customWidth="1"/>
    <col min="3075" max="3075" width="15.109375" style="4" customWidth="1"/>
    <col min="3076" max="3076" width="16" style="4" customWidth="1"/>
    <col min="3077" max="3077" width="13" style="4" customWidth="1"/>
    <col min="3078" max="3078" width="19.33203125" style="4" customWidth="1"/>
    <col min="3079" max="3079" width="16.109375" style="4" customWidth="1"/>
    <col min="3080" max="3080" width="14.88671875" style="4" customWidth="1"/>
    <col min="3081" max="3081" width="13.109375" style="4" customWidth="1"/>
    <col min="3082" max="3082" width="17.6640625" style="4" customWidth="1"/>
    <col min="3083" max="3083" width="16.88671875" style="4" customWidth="1"/>
    <col min="3084" max="3084" width="15.6640625" style="4" customWidth="1"/>
    <col min="3085" max="3085" width="17.109375" style="4" customWidth="1"/>
    <col min="3086" max="3087" width="9.109375" style="4"/>
    <col min="3088" max="3088" width="10.88671875" style="4" customWidth="1"/>
    <col min="3089" max="3320" width="9.109375" style="4"/>
    <col min="3321" max="3321" width="11.5546875" style="4" customWidth="1"/>
    <col min="3322" max="3322" width="38" style="4" customWidth="1"/>
    <col min="3323" max="3323" width="40.88671875" style="4" customWidth="1"/>
    <col min="3324" max="3324" width="10" style="4" customWidth="1"/>
    <col min="3325" max="3325" width="14.88671875" style="4" customWidth="1"/>
    <col min="3326" max="3326" width="19.44140625" style="4" customWidth="1"/>
    <col min="3327" max="3327" width="16.5546875" style="4" customWidth="1"/>
    <col min="3328" max="3328" width="18" style="4" customWidth="1"/>
    <col min="3329" max="3329" width="13.33203125" style="4" customWidth="1"/>
    <col min="3330" max="3330" width="18" style="4" customWidth="1"/>
    <col min="3331" max="3331" width="15.109375" style="4" customWidth="1"/>
    <col min="3332" max="3332" width="16" style="4" customWidth="1"/>
    <col min="3333" max="3333" width="13" style="4" customWidth="1"/>
    <col min="3334" max="3334" width="19.33203125" style="4" customWidth="1"/>
    <col min="3335" max="3335" width="16.109375" style="4" customWidth="1"/>
    <col min="3336" max="3336" width="14.88671875" style="4" customWidth="1"/>
    <col min="3337" max="3337" width="13.109375" style="4" customWidth="1"/>
    <col min="3338" max="3338" width="17.6640625" style="4" customWidth="1"/>
    <col min="3339" max="3339" width="16.88671875" style="4" customWidth="1"/>
    <col min="3340" max="3340" width="15.6640625" style="4" customWidth="1"/>
    <col min="3341" max="3341" width="17.109375" style="4" customWidth="1"/>
    <col min="3342" max="3343" width="9.109375" style="4"/>
    <col min="3344" max="3344" width="10.88671875" style="4" customWidth="1"/>
    <col min="3345" max="3576" width="9.109375" style="4"/>
    <col min="3577" max="3577" width="11.5546875" style="4" customWidth="1"/>
    <col min="3578" max="3578" width="38" style="4" customWidth="1"/>
    <col min="3579" max="3579" width="40.88671875" style="4" customWidth="1"/>
    <col min="3580" max="3580" width="10" style="4" customWidth="1"/>
    <col min="3581" max="3581" width="14.88671875" style="4" customWidth="1"/>
    <col min="3582" max="3582" width="19.44140625" style="4" customWidth="1"/>
    <col min="3583" max="3583" width="16.5546875" style="4" customWidth="1"/>
    <col min="3584" max="3584" width="18" style="4" customWidth="1"/>
    <col min="3585" max="3585" width="13.33203125" style="4" customWidth="1"/>
    <col min="3586" max="3586" width="18" style="4" customWidth="1"/>
    <col min="3587" max="3587" width="15.109375" style="4" customWidth="1"/>
    <col min="3588" max="3588" width="16" style="4" customWidth="1"/>
    <col min="3589" max="3589" width="13" style="4" customWidth="1"/>
    <col min="3590" max="3590" width="19.33203125" style="4" customWidth="1"/>
    <col min="3591" max="3591" width="16.109375" style="4" customWidth="1"/>
    <col min="3592" max="3592" width="14.88671875" style="4" customWidth="1"/>
    <col min="3593" max="3593" width="13.109375" style="4" customWidth="1"/>
    <col min="3594" max="3594" width="17.6640625" style="4" customWidth="1"/>
    <col min="3595" max="3595" width="16.88671875" style="4" customWidth="1"/>
    <col min="3596" max="3596" width="15.6640625" style="4" customWidth="1"/>
    <col min="3597" max="3597" width="17.109375" style="4" customWidth="1"/>
    <col min="3598" max="3599" width="9.109375" style="4"/>
    <col min="3600" max="3600" width="10.88671875" style="4" customWidth="1"/>
    <col min="3601" max="3832" width="9.109375" style="4"/>
    <col min="3833" max="3833" width="11.5546875" style="4" customWidth="1"/>
    <col min="3834" max="3834" width="38" style="4" customWidth="1"/>
    <col min="3835" max="3835" width="40.88671875" style="4" customWidth="1"/>
    <col min="3836" max="3836" width="10" style="4" customWidth="1"/>
    <col min="3837" max="3837" width="14.88671875" style="4" customWidth="1"/>
    <col min="3838" max="3838" width="19.44140625" style="4" customWidth="1"/>
    <col min="3839" max="3839" width="16.5546875" style="4" customWidth="1"/>
    <col min="3840" max="3840" width="18" style="4" customWidth="1"/>
    <col min="3841" max="3841" width="13.33203125" style="4" customWidth="1"/>
    <col min="3842" max="3842" width="18" style="4" customWidth="1"/>
    <col min="3843" max="3843" width="15.109375" style="4" customWidth="1"/>
    <col min="3844" max="3844" width="16" style="4" customWidth="1"/>
    <col min="3845" max="3845" width="13" style="4" customWidth="1"/>
    <col min="3846" max="3846" width="19.33203125" style="4" customWidth="1"/>
    <col min="3847" max="3847" width="16.109375" style="4" customWidth="1"/>
    <col min="3848" max="3848" width="14.88671875" style="4" customWidth="1"/>
    <col min="3849" max="3849" width="13.109375" style="4" customWidth="1"/>
    <col min="3850" max="3850" width="17.6640625" style="4" customWidth="1"/>
    <col min="3851" max="3851" width="16.88671875" style="4" customWidth="1"/>
    <col min="3852" max="3852" width="15.6640625" style="4" customWidth="1"/>
    <col min="3853" max="3853" width="17.109375" style="4" customWidth="1"/>
    <col min="3854" max="3855" width="9.109375" style="4"/>
    <col min="3856" max="3856" width="10.88671875" style="4" customWidth="1"/>
    <col min="3857" max="4088" width="9.109375" style="4"/>
    <col min="4089" max="4089" width="11.5546875" style="4" customWidth="1"/>
    <col min="4090" max="4090" width="38" style="4" customWidth="1"/>
    <col min="4091" max="4091" width="40.88671875" style="4" customWidth="1"/>
    <col min="4092" max="4092" width="10" style="4" customWidth="1"/>
    <col min="4093" max="4093" width="14.88671875" style="4" customWidth="1"/>
    <col min="4094" max="4094" width="19.44140625" style="4" customWidth="1"/>
    <col min="4095" max="4095" width="16.5546875" style="4" customWidth="1"/>
    <col min="4096" max="4096" width="18" style="4" customWidth="1"/>
    <col min="4097" max="4097" width="13.33203125" style="4" customWidth="1"/>
    <col min="4098" max="4098" width="18" style="4" customWidth="1"/>
    <col min="4099" max="4099" width="15.109375" style="4" customWidth="1"/>
    <col min="4100" max="4100" width="16" style="4" customWidth="1"/>
    <col min="4101" max="4101" width="13" style="4" customWidth="1"/>
    <col min="4102" max="4102" width="19.33203125" style="4" customWidth="1"/>
    <col min="4103" max="4103" width="16.109375" style="4" customWidth="1"/>
    <col min="4104" max="4104" width="14.88671875" style="4" customWidth="1"/>
    <col min="4105" max="4105" width="13.109375" style="4" customWidth="1"/>
    <col min="4106" max="4106" width="17.6640625" style="4" customWidth="1"/>
    <col min="4107" max="4107" width="16.88671875" style="4" customWidth="1"/>
    <col min="4108" max="4108" width="15.6640625" style="4" customWidth="1"/>
    <col min="4109" max="4109" width="17.109375" style="4" customWidth="1"/>
    <col min="4110" max="4111" width="9.109375" style="4"/>
    <col min="4112" max="4112" width="10.88671875" style="4" customWidth="1"/>
    <col min="4113" max="4344" width="9.109375" style="4"/>
    <col min="4345" max="4345" width="11.5546875" style="4" customWidth="1"/>
    <col min="4346" max="4346" width="38" style="4" customWidth="1"/>
    <col min="4347" max="4347" width="40.88671875" style="4" customWidth="1"/>
    <col min="4348" max="4348" width="10" style="4" customWidth="1"/>
    <col min="4349" max="4349" width="14.88671875" style="4" customWidth="1"/>
    <col min="4350" max="4350" width="19.44140625" style="4" customWidth="1"/>
    <col min="4351" max="4351" width="16.5546875" style="4" customWidth="1"/>
    <col min="4352" max="4352" width="18" style="4" customWidth="1"/>
    <col min="4353" max="4353" width="13.33203125" style="4" customWidth="1"/>
    <col min="4354" max="4354" width="18" style="4" customWidth="1"/>
    <col min="4355" max="4355" width="15.109375" style="4" customWidth="1"/>
    <col min="4356" max="4356" width="16" style="4" customWidth="1"/>
    <col min="4357" max="4357" width="13" style="4" customWidth="1"/>
    <col min="4358" max="4358" width="19.33203125" style="4" customWidth="1"/>
    <col min="4359" max="4359" width="16.109375" style="4" customWidth="1"/>
    <col min="4360" max="4360" width="14.88671875" style="4" customWidth="1"/>
    <col min="4361" max="4361" width="13.109375" style="4" customWidth="1"/>
    <col min="4362" max="4362" width="17.6640625" style="4" customWidth="1"/>
    <col min="4363" max="4363" width="16.88671875" style="4" customWidth="1"/>
    <col min="4364" max="4364" width="15.6640625" style="4" customWidth="1"/>
    <col min="4365" max="4365" width="17.109375" style="4" customWidth="1"/>
    <col min="4366" max="4367" width="9.109375" style="4"/>
    <col min="4368" max="4368" width="10.88671875" style="4" customWidth="1"/>
    <col min="4369" max="4600" width="9.109375" style="4"/>
    <col min="4601" max="4601" width="11.5546875" style="4" customWidth="1"/>
    <col min="4602" max="4602" width="38" style="4" customWidth="1"/>
    <col min="4603" max="4603" width="40.88671875" style="4" customWidth="1"/>
    <col min="4604" max="4604" width="10" style="4" customWidth="1"/>
    <col min="4605" max="4605" width="14.88671875" style="4" customWidth="1"/>
    <col min="4606" max="4606" width="19.44140625" style="4" customWidth="1"/>
    <col min="4607" max="4607" width="16.5546875" style="4" customWidth="1"/>
    <col min="4608" max="4608" width="18" style="4" customWidth="1"/>
    <col min="4609" max="4609" width="13.33203125" style="4" customWidth="1"/>
    <col min="4610" max="4610" width="18" style="4" customWidth="1"/>
    <col min="4611" max="4611" width="15.109375" style="4" customWidth="1"/>
    <col min="4612" max="4612" width="16" style="4" customWidth="1"/>
    <col min="4613" max="4613" width="13" style="4" customWidth="1"/>
    <col min="4614" max="4614" width="19.33203125" style="4" customWidth="1"/>
    <col min="4615" max="4615" width="16.109375" style="4" customWidth="1"/>
    <col min="4616" max="4616" width="14.88671875" style="4" customWidth="1"/>
    <col min="4617" max="4617" width="13.109375" style="4" customWidth="1"/>
    <col min="4618" max="4618" width="17.6640625" style="4" customWidth="1"/>
    <col min="4619" max="4619" width="16.88671875" style="4" customWidth="1"/>
    <col min="4620" max="4620" width="15.6640625" style="4" customWidth="1"/>
    <col min="4621" max="4621" width="17.109375" style="4" customWidth="1"/>
    <col min="4622" max="4623" width="9.109375" style="4"/>
    <col min="4624" max="4624" width="10.88671875" style="4" customWidth="1"/>
    <col min="4625" max="4856" width="9.109375" style="4"/>
    <col min="4857" max="4857" width="11.5546875" style="4" customWidth="1"/>
    <col min="4858" max="4858" width="38" style="4" customWidth="1"/>
    <col min="4859" max="4859" width="40.88671875" style="4" customWidth="1"/>
    <col min="4860" max="4860" width="10" style="4" customWidth="1"/>
    <col min="4861" max="4861" width="14.88671875" style="4" customWidth="1"/>
    <col min="4862" max="4862" width="19.44140625" style="4" customWidth="1"/>
    <col min="4863" max="4863" width="16.5546875" style="4" customWidth="1"/>
    <col min="4864" max="4864" width="18" style="4" customWidth="1"/>
    <col min="4865" max="4865" width="13.33203125" style="4" customWidth="1"/>
    <col min="4866" max="4866" width="18" style="4" customWidth="1"/>
    <col min="4867" max="4867" width="15.109375" style="4" customWidth="1"/>
    <col min="4868" max="4868" width="16" style="4" customWidth="1"/>
    <col min="4869" max="4869" width="13" style="4" customWidth="1"/>
    <col min="4870" max="4870" width="19.33203125" style="4" customWidth="1"/>
    <col min="4871" max="4871" width="16.109375" style="4" customWidth="1"/>
    <col min="4872" max="4872" width="14.88671875" style="4" customWidth="1"/>
    <col min="4873" max="4873" width="13.109375" style="4" customWidth="1"/>
    <col min="4874" max="4874" width="17.6640625" style="4" customWidth="1"/>
    <col min="4875" max="4875" width="16.88671875" style="4" customWidth="1"/>
    <col min="4876" max="4876" width="15.6640625" style="4" customWidth="1"/>
    <col min="4877" max="4877" width="17.109375" style="4" customWidth="1"/>
    <col min="4878" max="4879" width="9.109375" style="4"/>
    <col min="4880" max="4880" width="10.88671875" style="4" customWidth="1"/>
    <col min="4881" max="5112" width="9.109375" style="4"/>
    <col min="5113" max="5113" width="11.5546875" style="4" customWidth="1"/>
    <col min="5114" max="5114" width="38" style="4" customWidth="1"/>
    <col min="5115" max="5115" width="40.88671875" style="4" customWidth="1"/>
    <col min="5116" max="5116" width="10" style="4" customWidth="1"/>
    <col min="5117" max="5117" width="14.88671875" style="4" customWidth="1"/>
    <col min="5118" max="5118" width="19.44140625" style="4" customWidth="1"/>
    <col min="5119" max="5119" width="16.5546875" style="4" customWidth="1"/>
    <col min="5120" max="5120" width="18" style="4" customWidth="1"/>
    <col min="5121" max="5121" width="13.33203125" style="4" customWidth="1"/>
    <col min="5122" max="5122" width="18" style="4" customWidth="1"/>
    <col min="5123" max="5123" width="15.109375" style="4" customWidth="1"/>
    <col min="5124" max="5124" width="16" style="4" customWidth="1"/>
    <col min="5125" max="5125" width="13" style="4" customWidth="1"/>
    <col min="5126" max="5126" width="19.33203125" style="4" customWidth="1"/>
    <col min="5127" max="5127" width="16.109375" style="4" customWidth="1"/>
    <col min="5128" max="5128" width="14.88671875" style="4" customWidth="1"/>
    <col min="5129" max="5129" width="13.109375" style="4" customWidth="1"/>
    <col min="5130" max="5130" width="17.6640625" style="4" customWidth="1"/>
    <col min="5131" max="5131" width="16.88671875" style="4" customWidth="1"/>
    <col min="5132" max="5132" width="15.6640625" style="4" customWidth="1"/>
    <col min="5133" max="5133" width="17.109375" style="4" customWidth="1"/>
    <col min="5134" max="5135" width="9.109375" style="4"/>
    <col min="5136" max="5136" width="10.88671875" style="4" customWidth="1"/>
    <col min="5137" max="5368" width="9.109375" style="4"/>
    <col min="5369" max="5369" width="11.5546875" style="4" customWidth="1"/>
    <col min="5370" max="5370" width="38" style="4" customWidth="1"/>
    <col min="5371" max="5371" width="40.88671875" style="4" customWidth="1"/>
    <col min="5372" max="5372" width="10" style="4" customWidth="1"/>
    <col min="5373" max="5373" width="14.88671875" style="4" customWidth="1"/>
    <col min="5374" max="5374" width="19.44140625" style="4" customWidth="1"/>
    <col min="5375" max="5375" width="16.5546875" style="4" customWidth="1"/>
    <col min="5376" max="5376" width="18" style="4" customWidth="1"/>
    <col min="5377" max="5377" width="13.33203125" style="4" customWidth="1"/>
    <col min="5378" max="5378" width="18" style="4" customWidth="1"/>
    <col min="5379" max="5379" width="15.109375" style="4" customWidth="1"/>
    <col min="5380" max="5380" width="16" style="4" customWidth="1"/>
    <col min="5381" max="5381" width="13" style="4" customWidth="1"/>
    <col min="5382" max="5382" width="19.33203125" style="4" customWidth="1"/>
    <col min="5383" max="5383" width="16.109375" style="4" customWidth="1"/>
    <col min="5384" max="5384" width="14.88671875" style="4" customWidth="1"/>
    <col min="5385" max="5385" width="13.109375" style="4" customWidth="1"/>
    <col min="5386" max="5386" width="17.6640625" style="4" customWidth="1"/>
    <col min="5387" max="5387" width="16.88671875" style="4" customWidth="1"/>
    <col min="5388" max="5388" width="15.6640625" style="4" customWidth="1"/>
    <col min="5389" max="5389" width="17.109375" style="4" customWidth="1"/>
    <col min="5390" max="5391" width="9.109375" style="4"/>
    <col min="5392" max="5392" width="10.88671875" style="4" customWidth="1"/>
    <col min="5393" max="5624" width="9.109375" style="4"/>
    <col min="5625" max="5625" width="11.5546875" style="4" customWidth="1"/>
    <col min="5626" max="5626" width="38" style="4" customWidth="1"/>
    <col min="5627" max="5627" width="40.88671875" style="4" customWidth="1"/>
    <col min="5628" max="5628" width="10" style="4" customWidth="1"/>
    <col min="5629" max="5629" width="14.88671875" style="4" customWidth="1"/>
    <col min="5630" max="5630" width="19.44140625" style="4" customWidth="1"/>
    <col min="5631" max="5631" width="16.5546875" style="4" customWidth="1"/>
    <col min="5632" max="5632" width="18" style="4" customWidth="1"/>
    <col min="5633" max="5633" width="13.33203125" style="4" customWidth="1"/>
    <col min="5634" max="5634" width="18" style="4" customWidth="1"/>
    <col min="5635" max="5635" width="15.109375" style="4" customWidth="1"/>
    <col min="5636" max="5636" width="16" style="4" customWidth="1"/>
    <col min="5637" max="5637" width="13" style="4" customWidth="1"/>
    <col min="5638" max="5638" width="19.33203125" style="4" customWidth="1"/>
    <col min="5639" max="5639" width="16.109375" style="4" customWidth="1"/>
    <col min="5640" max="5640" width="14.88671875" style="4" customWidth="1"/>
    <col min="5641" max="5641" width="13.109375" style="4" customWidth="1"/>
    <col min="5642" max="5642" width="17.6640625" style="4" customWidth="1"/>
    <col min="5643" max="5643" width="16.88671875" style="4" customWidth="1"/>
    <col min="5644" max="5644" width="15.6640625" style="4" customWidth="1"/>
    <col min="5645" max="5645" width="17.109375" style="4" customWidth="1"/>
    <col min="5646" max="5647" width="9.109375" style="4"/>
    <col min="5648" max="5648" width="10.88671875" style="4" customWidth="1"/>
    <col min="5649" max="5880" width="9.109375" style="4"/>
    <col min="5881" max="5881" width="11.5546875" style="4" customWidth="1"/>
    <col min="5882" max="5882" width="38" style="4" customWidth="1"/>
    <col min="5883" max="5883" width="40.88671875" style="4" customWidth="1"/>
    <col min="5884" max="5884" width="10" style="4" customWidth="1"/>
    <col min="5885" max="5885" width="14.88671875" style="4" customWidth="1"/>
    <col min="5886" max="5886" width="19.44140625" style="4" customWidth="1"/>
    <col min="5887" max="5887" width="16.5546875" style="4" customWidth="1"/>
    <col min="5888" max="5888" width="18" style="4" customWidth="1"/>
    <col min="5889" max="5889" width="13.33203125" style="4" customWidth="1"/>
    <col min="5890" max="5890" width="18" style="4" customWidth="1"/>
    <col min="5891" max="5891" width="15.109375" style="4" customWidth="1"/>
    <col min="5892" max="5892" width="16" style="4" customWidth="1"/>
    <col min="5893" max="5893" width="13" style="4" customWidth="1"/>
    <col min="5894" max="5894" width="19.33203125" style="4" customWidth="1"/>
    <col min="5895" max="5895" width="16.109375" style="4" customWidth="1"/>
    <col min="5896" max="5896" width="14.88671875" style="4" customWidth="1"/>
    <col min="5897" max="5897" width="13.109375" style="4" customWidth="1"/>
    <col min="5898" max="5898" width="17.6640625" style="4" customWidth="1"/>
    <col min="5899" max="5899" width="16.88671875" style="4" customWidth="1"/>
    <col min="5900" max="5900" width="15.6640625" style="4" customWidth="1"/>
    <col min="5901" max="5901" width="17.109375" style="4" customWidth="1"/>
    <col min="5902" max="5903" width="9.109375" style="4"/>
    <col min="5904" max="5904" width="10.88671875" style="4" customWidth="1"/>
    <col min="5905" max="6136" width="9.109375" style="4"/>
    <col min="6137" max="6137" width="11.5546875" style="4" customWidth="1"/>
    <col min="6138" max="6138" width="38" style="4" customWidth="1"/>
    <col min="6139" max="6139" width="40.88671875" style="4" customWidth="1"/>
    <col min="6140" max="6140" width="10" style="4" customWidth="1"/>
    <col min="6141" max="6141" width="14.88671875" style="4" customWidth="1"/>
    <col min="6142" max="6142" width="19.44140625" style="4" customWidth="1"/>
    <col min="6143" max="6143" width="16.5546875" style="4" customWidth="1"/>
    <col min="6144" max="6144" width="18" style="4" customWidth="1"/>
    <col min="6145" max="6145" width="13.33203125" style="4" customWidth="1"/>
    <col min="6146" max="6146" width="18" style="4" customWidth="1"/>
    <col min="6147" max="6147" width="15.109375" style="4" customWidth="1"/>
    <col min="6148" max="6148" width="16" style="4" customWidth="1"/>
    <col min="6149" max="6149" width="13" style="4" customWidth="1"/>
    <col min="6150" max="6150" width="19.33203125" style="4" customWidth="1"/>
    <col min="6151" max="6151" width="16.109375" style="4" customWidth="1"/>
    <col min="6152" max="6152" width="14.88671875" style="4" customWidth="1"/>
    <col min="6153" max="6153" width="13.109375" style="4" customWidth="1"/>
    <col min="6154" max="6154" width="17.6640625" style="4" customWidth="1"/>
    <col min="6155" max="6155" width="16.88671875" style="4" customWidth="1"/>
    <col min="6156" max="6156" width="15.6640625" style="4" customWidth="1"/>
    <col min="6157" max="6157" width="17.109375" style="4" customWidth="1"/>
    <col min="6158" max="6159" width="9.109375" style="4"/>
    <col min="6160" max="6160" width="10.88671875" style="4" customWidth="1"/>
    <col min="6161" max="6392" width="9.109375" style="4"/>
    <col min="6393" max="6393" width="11.5546875" style="4" customWidth="1"/>
    <col min="6394" max="6394" width="38" style="4" customWidth="1"/>
    <col min="6395" max="6395" width="40.88671875" style="4" customWidth="1"/>
    <col min="6396" max="6396" width="10" style="4" customWidth="1"/>
    <col min="6397" max="6397" width="14.88671875" style="4" customWidth="1"/>
    <col min="6398" max="6398" width="19.44140625" style="4" customWidth="1"/>
    <col min="6399" max="6399" width="16.5546875" style="4" customWidth="1"/>
    <col min="6400" max="6400" width="18" style="4" customWidth="1"/>
    <col min="6401" max="6401" width="13.33203125" style="4" customWidth="1"/>
    <col min="6402" max="6402" width="18" style="4" customWidth="1"/>
    <col min="6403" max="6403" width="15.109375" style="4" customWidth="1"/>
    <col min="6404" max="6404" width="16" style="4" customWidth="1"/>
    <col min="6405" max="6405" width="13" style="4" customWidth="1"/>
    <col min="6406" max="6406" width="19.33203125" style="4" customWidth="1"/>
    <col min="6407" max="6407" width="16.109375" style="4" customWidth="1"/>
    <col min="6408" max="6408" width="14.88671875" style="4" customWidth="1"/>
    <col min="6409" max="6409" width="13.109375" style="4" customWidth="1"/>
    <col min="6410" max="6410" width="17.6640625" style="4" customWidth="1"/>
    <col min="6411" max="6411" width="16.88671875" style="4" customWidth="1"/>
    <col min="6412" max="6412" width="15.6640625" style="4" customWidth="1"/>
    <col min="6413" max="6413" width="17.109375" style="4" customWidth="1"/>
    <col min="6414" max="6415" width="9.109375" style="4"/>
    <col min="6416" max="6416" width="10.88671875" style="4" customWidth="1"/>
    <col min="6417" max="6648" width="9.109375" style="4"/>
    <col min="6649" max="6649" width="11.5546875" style="4" customWidth="1"/>
    <col min="6650" max="6650" width="38" style="4" customWidth="1"/>
    <col min="6651" max="6651" width="40.88671875" style="4" customWidth="1"/>
    <col min="6652" max="6652" width="10" style="4" customWidth="1"/>
    <col min="6653" max="6653" width="14.88671875" style="4" customWidth="1"/>
    <col min="6654" max="6654" width="19.44140625" style="4" customWidth="1"/>
    <col min="6655" max="6655" width="16.5546875" style="4" customWidth="1"/>
    <col min="6656" max="6656" width="18" style="4" customWidth="1"/>
    <col min="6657" max="6657" width="13.33203125" style="4" customWidth="1"/>
    <col min="6658" max="6658" width="18" style="4" customWidth="1"/>
    <col min="6659" max="6659" width="15.109375" style="4" customWidth="1"/>
    <col min="6660" max="6660" width="16" style="4" customWidth="1"/>
    <col min="6661" max="6661" width="13" style="4" customWidth="1"/>
    <col min="6662" max="6662" width="19.33203125" style="4" customWidth="1"/>
    <col min="6663" max="6663" width="16.109375" style="4" customWidth="1"/>
    <col min="6664" max="6664" width="14.88671875" style="4" customWidth="1"/>
    <col min="6665" max="6665" width="13.109375" style="4" customWidth="1"/>
    <col min="6666" max="6666" width="17.6640625" style="4" customWidth="1"/>
    <col min="6667" max="6667" width="16.88671875" style="4" customWidth="1"/>
    <col min="6668" max="6668" width="15.6640625" style="4" customWidth="1"/>
    <col min="6669" max="6669" width="17.109375" style="4" customWidth="1"/>
    <col min="6670" max="6671" width="9.109375" style="4"/>
    <col min="6672" max="6672" width="10.88671875" style="4" customWidth="1"/>
    <col min="6673" max="6904" width="9.109375" style="4"/>
    <col min="6905" max="6905" width="11.5546875" style="4" customWidth="1"/>
    <col min="6906" max="6906" width="38" style="4" customWidth="1"/>
    <col min="6907" max="6907" width="40.88671875" style="4" customWidth="1"/>
    <col min="6908" max="6908" width="10" style="4" customWidth="1"/>
    <col min="6909" max="6909" width="14.88671875" style="4" customWidth="1"/>
    <col min="6910" max="6910" width="19.44140625" style="4" customWidth="1"/>
    <col min="6911" max="6911" width="16.5546875" style="4" customWidth="1"/>
    <col min="6912" max="6912" width="18" style="4" customWidth="1"/>
    <col min="6913" max="6913" width="13.33203125" style="4" customWidth="1"/>
    <col min="6914" max="6914" width="18" style="4" customWidth="1"/>
    <col min="6915" max="6915" width="15.109375" style="4" customWidth="1"/>
    <col min="6916" max="6916" width="16" style="4" customWidth="1"/>
    <col min="6917" max="6917" width="13" style="4" customWidth="1"/>
    <col min="6918" max="6918" width="19.33203125" style="4" customWidth="1"/>
    <col min="6919" max="6919" width="16.109375" style="4" customWidth="1"/>
    <col min="6920" max="6920" width="14.88671875" style="4" customWidth="1"/>
    <col min="6921" max="6921" width="13.109375" style="4" customWidth="1"/>
    <col min="6922" max="6922" width="17.6640625" style="4" customWidth="1"/>
    <col min="6923" max="6923" width="16.88671875" style="4" customWidth="1"/>
    <col min="6924" max="6924" width="15.6640625" style="4" customWidth="1"/>
    <col min="6925" max="6925" width="17.109375" style="4" customWidth="1"/>
    <col min="6926" max="6927" width="9.109375" style="4"/>
    <col min="6928" max="6928" width="10.88671875" style="4" customWidth="1"/>
    <col min="6929" max="7160" width="9.109375" style="4"/>
    <col min="7161" max="7161" width="11.5546875" style="4" customWidth="1"/>
    <col min="7162" max="7162" width="38" style="4" customWidth="1"/>
    <col min="7163" max="7163" width="40.88671875" style="4" customWidth="1"/>
    <col min="7164" max="7164" width="10" style="4" customWidth="1"/>
    <col min="7165" max="7165" width="14.88671875" style="4" customWidth="1"/>
    <col min="7166" max="7166" width="19.44140625" style="4" customWidth="1"/>
    <col min="7167" max="7167" width="16.5546875" style="4" customWidth="1"/>
    <col min="7168" max="7168" width="18" style="4" customWidth="1"/>
    <col min="7169" max="7169" width="13.33203125" style="4" customWidth="1"/>
    <col min="7170" max="7170" width="18" style="4" customWidth="1"/>
    <col min="7171" max="7171" width="15.109375" style="4" customWidth="1"/>
    <col min="7172" max="7172" width="16" style="4" customWidth="1"/>
    <col min="7173" max="7173" width="13" style="4" customWidth="1"/>
    <col min="7174" max="7174" width="19.33203125" style="4" customWidth="1"/>
    <col min="7175" max="7175" width="16.109375" style="4" customWidth="1"/>
    <col min="7176" max="7176" width="14.88671875" style="4" customWidth="1"/>
    <col min="7177" max="7177" width="13.109375" style="4" customWidth="1"/>
    <col min="7178" max="7178" width="17.6640625" style="4" customWidth="1"/>
    <col min="7179" max="7179" width="16.88671875" style="4" customWidth="1"/>
    <col min="7180" max="7180" width="15.6640625" style="4" customWidth="1"/>
    <col min="7181" max="7181" width="17.109375" style="4" customWidth="1"/>
    <col min="7182" max="7183" width="9.109375" style="4"/>
    <col min="7184" max="7184" width="10.88671875" style="4" customWidth="1"/>
    <col min="7185" max="7416" width="9.109375" style="4"/>
    <col min="7417" max="7417" width="11.5546875" style="4" customWidth="1"/>
    <col min="7418" max="7418" width="38" style="4" customWidth="1"/>
    <col min="7419" max="7419" width="40.88671875" style="4" customWidth="1"/>
    <col min="7420" max="7420" width="10" style="4" customWidth="1"/>
    <col min="7421" max="7421" width="14.88671875" style="4" customWidth="1"/>
    <col min="7422" max="7422" width="19.44140625" style="4" customWidth="1"/>
    <col min="7423" max="7423" width="16.5546875" style="4" customWidth="1"/>
    <col min="7424" max="7424" width="18" style="4" customWidth="1"/>
    <col min="7425" max="7425" width="13.33203125" style="4" customWidth="1"/>
    <col min="7426" max="7426" width="18" style="4" customWidth="1"/>
    <col min="7427" max="7427" width="15.109375" style="4" customWidth="1"/>
    <col min="7428" max="7428" width="16" style="4" customWidth="1"/>
    <col min="7429" max="7429" width="13" style="4" customWidth="1"/>
    <col min="7430" max="7430" width="19.33203125" style="4" customWidth="1"/>
    <col min="7431" max="7431" width="16.109375" style="4" customWidth="1"/>
    <col min="7432" max="7432" width="14.88671875" style="4" customWidth="1"/>
    <col min="7433" max="7433" width="13.109375" style="4" customWidth="1"/>
    <col min="7434" max="7434" width="17.6640625" style="4" customWidth="1"/>
    <col min="7435" max="7435" width="16.88671875" style="4" customWidth="1"/>
    <col min="7436" max="7436" width="15.6640625" style="4" customWidth="1"/>
    <col min="7437" max="7437" width="17.109375" style="4" customWidth="1"/>
    <col min="7438" max="7439" width="9.109375" style="4"/>
    <col min="7440" max="7440" width="10.88671875" style="4" customWidth="1"/>
    <col min="7441" max="7672" width="9.109375" style="4"/>
    <col min="7673" max="7673" width="11.5546875" style="4" customWidth="1"/>
    <col min="7674" max="7674" width="38" style="4" customWidth="1"/>
    <col min="7675" max="7675" width="40.88671875" style="4" customWidth="1"/>
    <col min="7676" max="7676" width="10" style="4" customWidth="1"/>
    <col min="7677" max="7677" width="14.88671875" style="4" customWidth="1"/>
    <col min="7678" max="7678" width="19.44140625" style="4" customWidth="1"/>
    <col min="7679" max="7679" width="16.5546875" style="4" customWidth="1"/>
    <col min="7680" max="7680" width="18" style="4" customWidth="1"/>
    <col min="7681" max="7681" width="13.33203125" style="4" customWidth="1"/>
    <col min="7682" max="7682" width="18" style="4" customWidth="1"/>
    <col min="7683" max="7683" width="15.109375" style="4" customWidth="1"/>
    <col min="7684" max="7684" width="16" style="4" customWidth="1"/>
    <col min="7685" max="7685" width="13" style="4" customWidth="1"/>
    <col min="7686" max="7686" width="19.33203125" style="4" customWidth="1"/>
    <col min="7687" max="7687" width="16.109375" style="4" customWidth="1"/>
    <col min="7688" max="7688" width="14.88671875" style="4" customWidth="1"/>
    <col min="7689" max="7689" width="13.109375" style="4" customWidth="1"/>
    <col min="7690" max="7690" width="17.6640625" style="4" customWidth="1"/>
    <col min="7691" max="7691" width="16.88671875" style="4" customWidth="1"/>
    <col min="7692" max="7692" width="15.6640625" style="4" customWidth="1"/>
    <col min="7693" max="7693" width="17.109375" style="4" customWidth="1"/>
    <col min="7694" max="7695" width="9.109375" style="4"/>
    <col min="7696" max="7696" width="10.88671875" style="4" customWidth="1"/>
    <col min="7697" max="7928" width="9.109375" style="4"/>
    <col min="7929" max="7929" width="11.5546875" style="4" customWidth="1"/>
    <col min="7930" max="7930" width="38" style="4" customWidth="1"/>
    <col min="7931" max="7931" width="40.88671875" style="4" customWidth="1"/>
    <col min="7932" max="7932" width="10" style="4" customWidth="1"/>
    <col min="7933" max="7933" width="14.88671875" style="4" customWidth="1"/>
    <col min="7934" max="7934" width="19.44140625" style="4" customWidth="1"/>
    <col min="7935" max="7935" width="16.5546875" style="4" customWidth="1"/>
    <col min="7936" max="7936" width="18" style="4" customWidth="1"/>
    <col min="7937" max="7937" width="13.33203125" style="4" customWidth="1"/>
    <col min="7938" max="7938" width="18" style="4" customWidth="1"/>
    <col min="7939" max="7939" width="15.109375" style="4" customWidth="1"/>
    <col min="7940" max="7940" width="16" style="4" customWidth="1"/>
    <col min="7941" max="7941" width="13" style="4" customWidth="1"/>
    <col min="7942" max="7942" width="19.33203125" style="4" customWidth="1"/>
    <col min="7943" max="7943" width="16.109375" style="4" customWidth="1"/>
    <col min="7944" max="7944" width="14.88671875" style="4" customWidth="1"/>
    <col min="7945" max="7945" width="13.109375" style="4" customWidth="1"/>
    <col min="7946" max="7946" width="17.6640625" style="4" customWidth="1"/>
    <col min="7947" max="7947" width="16.88671875" style="4" customWidth="1"/>
    <col min="7948" max="7948" width="15.6640625" style="4" customWidth="1"/>
    <col min="7949" max="7949" width="17.109375" style="4" customWidth="1"/>
    <col min="7950" max="7951" width="9.109375" style="4"/>
    <col min="7952" max="7952" width="10.88671875" style="4" customWidth="1"/>
    <col min="7953" max="8184" width="9.109375" style="4"/>
    <col min="8185" max="8185" width="11.5546875" style="4" customWidth="1"/>
    <col min="8186" max="8186" width="38" style="4" customWidth="1"/>
    <col min="8187" max="8187" width="40.88671875" style="4" customWidth="1"/>
    <col min="8188" max="8188" width="10" style="4" customWidth="1"/>
    <col min="8189" max="8189" width="14.88671875" style="4" customWidth="1"/>
    <col min="8190" max="8190" width="19.44140625" style="4" customWidth="1"/>
    <col min="8191" max="8191" width="16.5546875" style="4" customWidth="1"/>
    <col min="8192" max="8192" width="18" style="4" customWidth="1"/>
    <col min="8193" max="8193" width="13.33203125" style="4" customWidth="1"/>
    <col min="8194" max="8194" width="18" style="4" customWidth="1"/>
    <col min="8195" max="8195" width="15.109375" style="4" customWidth="1"/>
    <col min="8196" max="8196" width="16" style="4" customWidth="1"/>
    <col min="8197" max="8197" width="13" style="4" customWidth="1"/>
    <col min="8198" max="8198" width="19.33203125" style="4" customWidth="1"/>
    <col min="8199" max="8199" width="16.109375" style="4" customWidth="1"/>
    <col min="8200" max="8200" width="14.88671875" style="4" customWidth="1"/>
    <col min="8201" max="8201" width="13.109375" style="4" customWidth="1"/>
    <col min="8202" max="8202" width="17.6640625" style="4" customWidth="1"/>
    <col min="8203" max="8203" width="16.88671875" style="4" customWidth="1"/>
    <col min="8204" max="8204" width="15.6640625" style="4" customWidth="1"/>
    <col min="8205" max="8205" width="17.109375" style="4" customWidth="1"/>
    <col min="8206" max="8207" width="9.109375" style="4"/>
    <col min="8208" max="8208" width="10.88671875" style="4" customWidth="1"/>
    <col min="8209" max="8440" width="9.109375" style="4"/>
    <col min="8441" max="8441" width="11.5546875" style="4" customWidth="1"/>
    <col min="8442" max="8442" width="38" style="4" customWidth="1"/>
    <col min="8443" max="8443" width="40.88671875" style="4" customWidth="1"/>
    <col min="8444" max="8444" width="10" style="4" customWidth="1"/>
    <col min="8445" max="8445" width="14.88671875" style="4" customWidth="1"/>
    <col min="8446" max="8446" width="19.44140625" style="4" customWidth="1"/>
    <col min="8447" max="8447" width="16.5546875" style="4" customWidth="1"/>
    <col min="8448" max="8448" width="18" style="4" customWidth="1"/>
    <col min="8449" max="8449" width="13.33203125" style="4" customWidth="1"/>
    <col min="8450" max="8450" width="18" style="4" customWidth="1"/>
    <col min="8451" max="8451" width="15.109375" style="4" customWidth="1"/>
    <col min="8452" max="8452" width="16" style="4" customWidth="1"/>
    <col min="8453" max="8453" width="13" style="4" customWidth="1"/>
    <col min="8454" max="8454" width="19.33203125" style="4" customWidth="1"/>
    <col min="8455" max="8455" width="16.109375" style="4" customWidth="1"/>
    <col min="8456" max="8456" width="14.88671875" style="4" customWidth="1"/>
    <col min="8457" max="8457" width="13.109375" style="4" customWidth="1"/>
    <col min="8458" max="8458" width="17.6640625" style="4" customWidth="1"/>
    <col min="8459" max="8459" width="16.88671875" style="4" customWidth="1"/>
    <col min="8460" max="8460" width="15.6640625" style="4" customWidth="1"/>
    <col min="8461" max="8461" width="17.109375" style="4" customWidth="1"/>
    <col min="8462" max="8463" width="9.109375" style="4"/>
    <col min="8464" max="8464" width="10.88671875" style="4" customWidth="1"/>
    <col min="8465" max="8696" width="9.109375" style="4"/>
    <col min="8697" max="8697" width="11.5546875" style="4" customWidth="1"/>
    <col min="8698" max="8698" width="38" style="4" customWidth="1"/>
    <col min="8699" max="8699" width="40.88671875" style="4" customWidth="1"/>
    <col min="8700" max="8700" width="10" style="4" customWidth="1"/>
    <col min="8701" max="8701" width="14.88671875" style="4" customWidth="1"/>
    <col min="8702" max="8702" width="19.44140625" style="4" customWidth="1"/>
    <col min="8703" max="8703" width="16.5546875" style="4" customWidth="1"/>
    <col min="8704" max="8704" width="18" style="4" customWidth="1"/>
    <col min="8705" max="8705" width="13.33203125" style="4" customWidth="1"/>
    <col min="8706" max="8706" width="18" style="4" customWidth="1"/>
    <col min="8707" max="8707" width="15.109375" style="4" customWidth="1"/>
    <col min="8708" max="8708" width="16" style="4" customWidth="1"/>
    <col min="8709" max="8709" width="13" style="4" customWidth="1"/>
    <col min="8710" max="8710" width="19.33203125" style="4" customWidth="1"/>
    <col min="8711" max="8711" width="16.109375" style="4" customWidth="1"/>
    <col min="8712" max="8712" width="14.88671875" style="4" customWidth="1"/>
    <col min="8713" max="8713" width="13.109375" style="4" customWidth="1"/>
    <col min="8714" max="8714" width="17.6640625" style="4" customWidth="1"/>
    <col min="8715" max="8715" width="16.88671875" style="4" customWidth="1"/>
    <col min="8716" max="8716" width="15.6640625" style="4" customWidth="1"/>
    <col min="8717" max="8717" width="17.109375" style="4" customWidth="1"/>
    <col min="8718" max="8719" width="9.109375" style="4"/>
    <col min="8720" max="8720" width="10.88671875" style="4" customWidth="1"/>
    <col min="8721" max="8952" width="9.109375" style="4"/>
    <col min="8953" max="8953" width="11.5546875" style="4" customWidth="1"/>
    <col min="8954" max="8954" width="38" style="4" customWidth="1"/>
    <col min="8955" max="8955" width="40.88671875" style="4" customWidth="1"/>
    <col min="8956" max="8956" width="10" style="4" customWidth="1"/>
    <col min="8957" max="8957" width="14.88671875" style="4" customWidth="1"/>
    <col min="8958" max="8958" width="19.44140625" style="4" customWidth="1"/>
    <col min="8959" max="8959" width="16.5546875" style="4" customWidth="1"/>
    <col min="8960" max="8960" width="18" style="4" customWidth="1"/>
    <col min="8961" max="8961" width="13.33203125" style="4" customWidth="1"/>
    <col min="8962" max="8962" width="18" style="4" customWidth="1"/>
    <col min="8963" max="8963" width="15.109375" style="4" customWidth="1"/>
    <col min="8964" max="8964" width="16" style="4" customWidth="1"/>
    <col min="8965" max="8965" width="13" style="4" customWidth="1"/>
    <col min="8966" max="8966" width="19.33203125" style="4" customWidth="1"/>
    <col min="8967" max="8967" width="16.109375" style="4" customWidth="1"/>
    <col min="8968" max="8968" width="14.88671875" style="4" customWidth="1"/>
    <col min="8969" max="8969" width="13.109375" style="4" customWidth="1"/>
    <col min="8970" max="8970" width="17.6640625" style="4" customWidth="1"/>
    <col min="8971" max="8971" width="16.88671875" style="4" customWidth="1"/>
    <col min="8972" max="8972" width="15.6640625" style="4" customWidth="1"/>
    <col min="8973" max="8973" width="17.109375" style="4" customWidth="1"/>
    <col min="8974" max="8975" width="9.109375" style="4"/>
    <col min="8976" max="8976" width="10.88671875" style="4" customWidth="1"/>
    <col min="8977" max="9208" width="9.109375" style="4"/>
    <col min="9209" max="9209" width="11.5546875" style="4" customWidth="1"/>
    <col min="9210" max="9210" width="38" style="4" customWidth="1"/>
    <col min="9211" max="9211" width="40.88671875" style="4" customWidth="1"/>
    <col min="9212" max="9212" width="10" style="4" customWidth="1"/>
    <col min="9213" max="9213" width="14.88671875" style="4" customWidth="1"/>
    <col min="9214" max="9214" width="19.44140625" style="4" customWidth="1"/>
    <col min="9215" max="9215" width="16.5546875" style="4" customWidth="1"/>
    <col min="9216" max="9216" width="18" style="4" customWidth="1"/>
    <col min="9217" max="9217" width="13.33203125" style="4" customWidth="1"/>
    <col min="9218" max="9218" width="18" style="4" customWidth="1"/>
    <col min="9219" max="9219" width="15.109375" style="4" customWidth="1"/>
    <col min="9220" max="9220" width="16" style="4" customWidth="1"/>
    <col min="9221" max="9221" width="13" style="4" customWidth="1"/>
    <col min="9222" max="9222" width="19.33203125" style="4" customWidth="1"/>
    <col min="9223" max="9223" width="16.109375" style="4" customWidth="1"/>
    <col min="9224" max="9224" width="14.88671875" style="4" customWidth="1"/>
    <col min="9225" max="9225" width="13.109375" style="4" customWidth="1"/>
    <col min="9226" max="9226" width="17.6640625" style="4" customWidth="1"/>
    <col min="9227" max="9227" width="16.88671875" style="4" customWidth="1"/>
    <col min="9228" max="9228" width="15.6640625" style="4" customWidth="1"/>
    <col min="9229" max="9229" width="17.109375" style="4" customWidth="1"/>
    <col min="9230" max="9231" width="9.109375" style="4"/>
    <col min="9232" max="9232" width="10.88671875" style="4" customWidth="1"/>
    <col min="9233" max="9464" width="9.109375" style="4"/>
    <col min="9465" max="9465" width="11.5546875" style="4" customWidth="1"/>
    <col min="9466" max="9466" width="38" style="4" customWidth="1"/>
    <col min="9467" max="9467" width="40.88671875" style="4" customWidth="1"/>
    <col min="9468" max="9468" width="10" style="4" customWidth="1"/>
    <col min="9469" max="9469" width="14.88671875" style="4" customWidth="1"/>
    <col min="9470" max="9470" width="19.44140625" style="4" customWidth="1"/>
    <col min="9471" max="9471" width="16.5546875" style="4" customWidth="1"/>
    <col min="9472" max="9472" width="18" style="4" customWidth="1"/>
    <col min="9473" max="9473" width="13.33203125" style="4" customWidth="1"/>
    <col min="9474" max="9474" width="18" style="4" customWidth="1"/>
    <col min="9475" max="9475" width="15.109375" style="4" customWidth="1"/>
    <col min="9476" max="9476" width="16" style="4" customWidth="1"/>
    <col min="9477" max="9477" width="13" style="4" customWidth="1"/>
    <col min="9478" max="9478" width="19.33203125" style="4" customWidth="1"/>
    <col min="9479" max="9479" width="16.109375" style="4" customWidth="1"/>
    <col min="9480" max="9480" width="14.88671875" style="4" customWidth="1"/>
    <col min="9481" max="9481" width="13.109375" style="4" customWidth="1"/>
    <col min="9482" max="9482" width="17.6640625" style="4" customWidth="1"/>
    <col min="9483" max="9483" width="16.88671875" style="4" customWidth="1"/>
    <col min="9484" max="9484" width="15.6640625" style="4" customWidth="1"/>
    <col min="9485" max="9485" width="17.109375" style="4" customWidth="1"/>
    <col min="9486" max="9487" width="9.109375" style="4"/>
    <col min="9488" max="9488" width="10.88671875" style="4" customWidth="1"/>
    <col min="9489" max="9720" width="9.109375" style="4"/>
    <col min="9721" max="9721" width="11.5546875" style="4" customWidth="1"/>
    <col min="9722" max="9722" width="38" style="4" customWidth="1"/>
    <col min="9723" max="9723" width="40.88671875" style="4" customWidth="1"/>
    <col min="9724" max="9724" width="10" style="4" customWidth="1"/>
    <col min="9725" max="9725" width="14.88671875" style="4" customWidth="1"/>
    <col min="9726" max="9726" width="19.44140625" style="4" customWidth="1"/>
    <col min="9727" max="9727" width="16.5546875" style="4" customWidth="1"/>
    <col min="9728" max="9728" width="18" style="4" customWidth="1"/>
    <col min="9729" max="9729" width="13.33203125" style="4" customWidth="1"/>
    <col min="9730" max="9730" width="18" style="4" customWidth="1"/>
    <col min="9731" max="9731" width="15.109375" style="4" customWidth="1"/>
    <col min="9732" max="9732" width="16" style="4" customWidth="1"/>
    <col min="9733" max="9733" width="13" style="4" customWidth="1"/>
    <col min="9734" max="9734" width="19.33203125" style="4" customWidth="1"/>
    <col min="9735" max="9735" width="16.109375" style="4" customWidth="1"/>
    <col min="9736" max="9736" width="14.88671875" style="4" customWidth="1"/>
    <col min="9737" max="9737" width="13.109375" style="4" customWidth="1"/>
    <col min="9738" max="9738" width="17.6640625" style="4" customWidth="1"/>
    <col min="9739" max="9739" width="16.88671875" style="4" customWidth="1"/>
    <col min="9740" max="9740" width="15.6640625" style="4" customWidth="1"/>
    <col min="9741" max="9741" width="17.109375" style="4" customWidth="1"/>
    <col min="9742" max="9743" width="9.109375" style="4"/>
    <col min="9744" max="9744" width="10.88671875" style="4" customWidth="1"/>
    <col min="9745" max="9976" width="9.109375" style="4"/>
    <col min="9977" max="9977" width="11.5546875" style="4" customWidth="1"/>
    <col min="9978" max="9978" width="38" style="4" customWidth="1"/>
    <col min="9979" max="9979" width="40.88671875" style="4" customWidth="1"/>
    <col min="9980" max="9980" width="10" style="4" customWidth="1"/>
    <col min="9981" max="9981" width="14.88671875" style="4" customWidth="1"/>
    <col min="9982" max="9982" width="19.44140625" style="4" customWidth="1"/>
    <col min="9983" max="9983" width="16.5546875" style="4" customWidth="1"/>
    <col min="9984" max="9984" width="18" style="4" customWidth="1"/>
    <col min="9985" max="9985" width="13.33203125" style="4" customWidth="1"/>
    <col min="9986" max="9986" width="18" style="4" customWidth="1"/>
    <col min="9987" max="9987" width="15.109375" style="4" customWidth="1"/>
    <col min="9988" max="9988" width="16" style="4" customWidth="1"/>
    <col min="9989" max="9989" width="13" style="4" customWidth="1"/>
    <col min="9990" max="9990" width="19.33203125" style="4" customWidth="1"/>
    <col min="9991" max="9991" width="16.109375" style="4" customWidth="1"/>
    <col min="9992" max="9992" width="14.88671875" style="4" customWidth="1"/>
    <col min="9993" max="9993" width="13.109375" style="4" customWidth="1"/>
    <col min="9994" max="9994" width="17.6640625" style="4" customWidth="1"/>
    <col min="9995" max="9995" width="16.88671875" style="4" customWidth="1"/>
    <col min="9996" max="9996" width="15.6640625" style="4" customWidth="1"/>
    <col min="9997" max="9997" width="17.109375" style="4" customWidth="1"/>
    <col min="9998" max="9999" width="9.109375" style="4"/>
    <col min="10000" max="10000" width="10.88671875" style="4" customWidth="1"/>
    <col min="10001" max="10232" width="9.109375" style="4"/>
    <col min="10233" max="10233" width="11.5546875" style="4" customWidth="1"/>
    <col min="10234" max="10234" width="38" style="4" customWidth="1"/>
    <col min="10235" max="10235" width="40.88671875" style="4" customWidth="1"/>
    <col min="10236" max="10236" width="10" style="4" customWidth="1"/>
    <col min="10237" max="10237" width="14.88671875" style="4" customWidth="1"/>
    <col min="10238" max="10238" width="19.44140625" style="4" customWidth="1"/>
    <col min="10239" max="10239" width="16.5546875" style="4" customWidth="1"/>
    <col min="10240" max="10240" width="18" style="4" customWidth="1"/>
    <col min="10241" max="10241" width="13.33203125" style="4" customWidth="1"/>
    <col min="10242" max="10242" width="18" style="4" customWidth="1"/>
    <col min="10243" max="10243" width="15.109375" style="4" customWidth="1"/>
    <col min="10244" max="10244" width="16" style="4" customWidth="1"/>
    <col min="10245" max="10245" width="13" style="4" customWidth="1"/>
    <col min="10246" max="10246" width="19.33203125" style="4" customWidth="1"/>
    <col min="10247" max="10247" width="16.109375" style="4" customWidth="1"/>
    <col min="10248" max="10248" width="14.88671875" style="4" customWidth="1"/>
    <col min="10249" max="10249" width="13.109375" style="4" customWidth="1"/>
    <col min="10250" max="10250" width="17.6640625" style="4" customWidth="1"/>
    <col min="10251" max="10251" width="16.88671875" style="4" customWidth="1"/>
    <col min="10252" max="10252" width="15.6640625" style="4" customWidth="1"/>
    <col min="10253" max="10253" width="17.109375" style="4" customWidth="1"/>
    <col min="10254" max="10255" width="9.109375" style="4"/>
    <col min="10256" max="10256" width="10.88671875" style="4" customWidth="1"/>
    <col min="10257" max="10488" width="9.109375" style="4"/>
    <col min="10489" max="10489" width="11.5546875" style="4" customWidth="1"/>
    <col min="10490" max="10490" width="38" style="4" customWidth="1"/>
    <col min="10491" max="10491" width="40.88671875" style="4" customWidth="1"/>
    <col min="10492" max="10492" width="10" style="4" customWidth="1"/>
    <col min="10493" max="10493" width="14.88671875" style="4" customWidth="1"/>
    <col min="10494" max="10494" width="19.44140625" style="4" customWidth="1"/>
    <col min="10495" max="10495" width="16.5546875" style="4" customWidth="1"/>
    <col min="10496" max="10496" width="18" style="4" customWidth="1"/>
    <col min="10497" max="10497" width="13.33203125" style="4" customWidth="1"/>
    <col min="10498" max="10498" width="18" style="4" customWidth="1"/>
    <col min="10499" max="10499" width="15.109375" style="4" customWidth="1"/>
    <col min="10500" max="10500" width="16" style="4" customWidth="1"/>
    <col min="10501" max="10501" width="13" style="4" customWidth="1"/>
    <col min="10502" max="10502" width="19.33203125" style="4" customWidth="1"/>
    <col min="10503" max="10503" width="16.109375" style="4" customWidth="1"/>
    <col min="10504" max="10504" width="14.88671875" style="4" customWidth="1"/>
    <col min="10505" max="10505" width="13.109375" style="4" customWidth="1"/>
    <col min="10506" max="10506" width="17.6640625" style="4" customWidth="1"/>
    <col min="10507" max="10507" width="16.88671875" style="4" customWidth="1"/>
    <col min="10508" max="10508" width="15.6640625" style="4" customWidth="1"/>
    <col min="10509" max="10509" width="17.109375" style="4" customWidth="1"/>
    <col min="10510" max="10511" width="9.109375" style="4"/>
    <col min="10512" max="10512" width="10.88671875" style="4" customWidth="1"/>
    <col min="10513" max="10744" width="9.109375" style="4"/>
    <col min="10745" max="10745" width="11.5546875" style="4" customWidth="1"/>
    <col min="10746" max="10746" width="38" style="4" customWidth="1"/>
    <col min="10747" max="10747" width="40.88671875" style="4" customWidth="1"/>
    <col min="10748" max="10748" width="10" style="4" customWidth="1"/>
    <col min="10749" max="10749" width="14.88671875" style="4" customWidth="1"/>
    <col min="10750" max="10750" width="19.44140625" style="4" customWidth="1"/>
    <col min="10751" max="10751" width="16.5546875" style="4" customWidth="1"/>
    <col min="10752" max="10752" width="18" style="4" customWidth="1"/>
    <col min="10753" max="10753" width="13.33203125" style="4" customWidth="1"/>
    <col min="10754" max="10754" width="18" style="4" customWidth="1"/>
    <col min="10755" max="10755" width="15.109375" style="4" customWidth="1"/>
    <col min="10756" max="10756" width="16" style="4" customWidth="1"/>
    <col min="10757" max="10757" width="13" style="4" customWidth="1"/>
    <col min="10758" max="10758" width="19.33203125" style="4" customWidth="1"/>
    <col min="10759" max="10759" width="16.109375" style="4" customWidth="1"/>
    <col min="10760" max="10760" width="14.88671875" style="4" customWidth="1"/>
    <col min="10761" max="10761" width="13.109375" style="4" customWidth="1"/>
    <col min="10762" max="10762" width="17.6640625" style="4" customWidth="1"/>
    <col min="10763" max="10763" width="16.88671875" style="4" customWidth="1"/>
    <col min="10764" max="10764" width="15.6640625" style="4" customWidth="1"/>
    <col min="10765" max="10765" width="17.109375" style="4" customWidth="1"/>
    <col min="10766" max="10767" width="9.109375" style="4"/>
    <col min="10768" max="10768" width="10.88671875" style="4" customWidth="1"/>
    <col min="10769" max="11000" width="9.109375" style="4"/>
    <col min="11001" max="11001" width="11.5546875" style="4" customWidth="1"/>
    <col min="11002" max="11002" width="38" style="4" customWidth="1"/>
    <col min="11003" max="11003" width="40.88671875" style="4" customWidth="1"/>
    <col min="11004" max="11004" width="10" style="4" customWidth="1"/>
    <col min="11005" max="11005" width="14.88671875" style="4" customWidth="1"/>
    <col min="11006" max="11006" width="19.44140625" style="4" customWidth="1"/>
    <col min="11007" max="11007" width="16.5546875" style="4" customWidth="1"/>
    <col min="11008" max="11008" width="18" style="4" customWidth="1"/>
    <col min="11009" max="11009" width="13.33203125" style="4" customWidth="1"/>
    <col min="11010" max="11010" width="18" style="4" customWidth="1"/>
    <col min="11011" max="11011" width="15.109375" style="4" customWidth="1"/>
    <col min="11012" max="11012" width="16" style="4" customWidth="1"/>
    <col min="11013" max="11013" width="13" style="4" customWidth="1"/>
    <col min="11014" max="11014" width="19.33203125" style="4" customWidth="1"/>
    <col min="11015" max="11015" width="16.109375" style="4" customWidth="1"/>
    <col min="11016" max="11016" width="14.88671875" style="4" customWidth="1"/>
    <col min="11017" max="11017" width="13.109375" style="4" customWidth="1"/>
    <col min="11018" max="11018" width="17.6640625" style="4" customWidth="1"/>
    <col min="11019" max="11019" width="16.88671875" style="4" customWidth="1"/>
    <col min="11020" max="11020" width="15.6640625" style="4" customWidth="1"/>
    <col min="11021" max="11021" width="17.109375" style="4" customWidth="1"/>
    <col min="11022" max="11023" width="9.109375" style="4"/>
    <col min="11024" max="11024" width="10.88671875" style="4" customWidth="1"/>
    <col min="11025" max="11256" width="9.109375" style="4"/>
    <col min="11257" max="11257" width="11.5546875" style="4" customWidth="1"/>
    <col min="11258" max="11258" width="38" style="4" customWidth="1"/>
    <col min="11259" max="11259" width="40.88671875" style="4" customWidth="1"/>
    <col min="11260" max="11260" width="10" style="4" customWidth="1"/>
    <col min="11261" max="11261" width="14.88671875" style="4" customWidth="1"/>
    <col min="11262" max="11262" width="19.44140625" style="4" customWidth="1"/>
    <col min="11263" max="11263" width="16.5546875" style="4" customWidth="1"/>
    <col min="11264" max="11264" width="18" style="4" customWidth="1"/>
    <col min="11265" max="11265" width="13.33203125" style="4" customWidth="1"/>
    <col min="11266" max="11266" width="18" style="4" customWidth="1"/>
    <col min="11267" max="11267" width="15.109375" style="4" customWidth="1"/>
    <col min="11268" max="11268" width="16" style="4" customWidth="1"/>
    <col min="11269" max="11269" width="13" style="4" customWidth="1"/>
    <col min="11270" max="11270" width="19.33203125" style="4" customWidth="1"/>
    <col min="11271" max="11271" width="16.109375" style="4" customWidth="1"/>
    <col min="11272" max="11272" width="14.88671875" style="4" customWidth="1"/>
    <col min="11273" max="11273" width="13.109375" style="4" customWidth="1"/>
    <col min="11274" max="11274" width="17.6640625" style="4" customWidth="1"/>
    <col min="11275" max="11275" width="16.88671875" style="4" customWidth="1"/>
    <col min="11276" max="11276" width="15.6640625" style="4" customWidth="1"/>
    <col min="11277" max="11277" width="17.109375" style="4" customWidth="1"/>
    <col min="11278" max="11279" width="9.109375" style="4"/>
    <col min="11280" max="11280" width="10.88671875" style="4" customWidth="1"/>
    <col min="11281" max="11512" width="9.109375" style="4"/>
    <col min="11513" max="11513" width="11.5546875" style="4" customWidth="1"/>
    <col min="11514" max="11514" width="38" style="4" customWidth="1"/>
    <col min="11515" max="11515" width="40.88671875" style="4" customWidth="1"/>
    <col min="11516" max="11516" width="10" style="4" customWidth="1"/>
    <col min="11517" max="11517" width="14.88671875" style="4" customWidth="1"/>
    <col min="11518" max="11518" width="19.44140625" style="4" customWidth="1"/>
    <col min="11519" max="11519" width="16.5546875" style="4" customWidth="1"/>
    <col min="11520" max="11520" width="18" style="4" customWidth="1"/>
    <col min="11521" max="11521" width="13.33203125" style="4" customWidth="1"/>
    <col min="11522" max="11522" width="18" style="4" customWidth="1"/>
    <col min="11523" max="11523" width="15.109375" style="4" customWidth="1"/>
    <col min="11524" max="11524" width="16" style="4" customWidth="1"/>
    <col min="11525" max="11525" width="13" style="4" customWidth="1"/>
    <col min="11526" max="11526" width="19.33203125" style="4" customWidth="1"/>
    <col min="11527" max="11527" width="16.109375" style="4" customWidth="1"/>
    <col min="11528" max="11528" width="14.88671875" style="4" customWidth="1"/>
    <col min="11529" max="11529" width="13.109375" style="4" customWidth="1"/>
    <col min="11530" max="11530" width="17.6640625" style="4" customWidth="1"/>
    <col min="11531" max="11531" width="16.88671875" style="4" customWidth="1"/>
    <col min="11532" max="11532" width="15.6640625" style="4" customWidth="1"/>
    <col min="11533" max="11533" width="17.109375" style="4" customWidth="1"/>
    <col min="11534" max="11535" width="9.109375" style="4"/>
    <col min="11536" max="11536" width="10.88671875" style="4" customWidth="1"/>
    <col min="11537" max="11768" width="9.109375" style="4"/>
    <col min="11769" max="11769" width="11.5546875" style="4" customWidth="1"/>
    <col min="11770" max="11770" width="38" style="4" customWidth="1"/>
    <col min="11771" max="11771" width="40.88671875" style="4" customWidth="1"/>
    <col min="11772" max="11772" width="10" style="4" customWidth="1"/>
    <col min="11773" max="11773" width="14.88671875" style="4" customWidth="1"/>
    <col min="11774" max="11774" width="19.44140625" style="4" customWidth="1"/>
    <col min="11775" max="11775" width="16.5546875" style="4" customWidth="1"/>
    <col min="11776" max="11776" width="18" style="4" customWidth="1"/>
    <col min="11777" max="11777" width="13.33203125" style="4" customWidth="1"/>
    <col min="11778" max="11778" width="18" style="4" customWidth="1"/>
    <col min="11779" max="11779" width="15.109375" style="4" customWidth="1"/>
    <col min="11780" max="11780" width="16" style="4" customWidth="1"/>
    <col min="11781" max="11781" width="13" style="4" customWidth="1"/>
    <col min="11782" max="11782" width="19.33203125" style="4" customWidth="1"/>
    <col min="11783" max="11783" width="16.109375" style="4" customWidth="1"/>
    <col min="11784" max="11784" width="14.88671875" style="4" customWidth="1"/>
    <col min="11785" max="11785" width="13.109375" style="4" customWidth="1"/>
    <col min="11786" max="11786" width="17.6640625" style="4" customWidth="1"/>
    <col min="11787" max="11787" width="16.88671875" style="4" customWidth="1"/>
    <col min="11788" max="11788" width="15.6640625" style="4" customWidth="1"/>
    <col min="11789" max="11789" width="17.109375" style="4" customWidth="1"/>
    <col min="11790" max="11791" width="9.109375" style="4"/>
    <col min="11792" max="11792" width="10.88671875" style="4" customWidth="1"/>
    <col min="11793" max="12024" width="9.109375" style="4"/>
    <col min="12025" max="12025" width="11.5546875" style="4" customWidth="1"/>
    <col min="12026" max="12026" width="38" style="4" customWidth="1"/>
    <col min="12027" max="12027" width="40.88671875" style="4" customWidth="1"/>
    <col min="12028" max="12028" width="10" style="4" customWidth="1"/>
    <col min="12029" max="12029" width="14.88671875" style="4" customWidth="1"/>
    <col min="12030" max="12030" width="19.44140625" style="4" customWidth="1"/>
    <col min="12031" max="12031" width="16.5546875" style="4" customWidth="1"/>
    <col min="12032" max="12032" width="18" style="4" customWidth="1"/>
    <col min="12033" max="12033" width="13.33203125" style="4" customWidth="1"/>
    <col min="12034" max="12034" width="18" style="4" customWidth="1"/>
    <col min="12035" max="12035" width="15.109375" style="4" customWidth="1"/>
    <col min="12036" max="12036" width="16" style="4" customWidth="1"/>
    <col min="12037" max="12037" width="13" style="4" customWidth="1"/>
    <col min="12038" max="12038" width="19.33203125" style="4" customWidth="1"/>
    <col min="12039" max="12039" width="16.109375" style="4" customWidth="1"/>
    <col min="12040" max="12040" width="14.88671875" style="4" customWidth="1"/>
    <col min="12041" max="12041" width="13.109375" style="4" customWidth="1"/>
    <col min="12042" max="12042" width="17.6640625" style="4" customWidth="1"/>
    <col min="12043" max="12043" width="16.88671875" style="4" customWidth="1"/>
    <col min="12044" max="12044" width="15.6640625" style="4" customWidth="1"/>
    <col min="12045" max="12045" width="17.109375" style="4" customWidth="1"/>
    <col min="12046" max="12047" width="9.109375" style="4"/>
    <col min="12048" max="12048" width="10.88671875" style="4" customWidth="1"/>
    <col min="12049" max="12280" width="9.109375" style="4"/>
    <col min="12281" max="12281" width="11.5546875" style="4" customWidth="1"/>
    <col min="12282" max="12282" width="38" style="4" customWidth="1"/>
    <col min="12283" max="12283" width="40.88671875" style="4" customWidth="1"/>
    <col min="12284" max="12284" width="10" style="4" customWidth="1"/>
    <col min="12285" max="12285" width="14.88671875" style="4" customWidth="1"/>
    <col min="12286" max="12286" width="19.44140625" style="4" customWidth="1"/>
    <col min="12287" max="12287" width="16.5546875" style="4" customWidth="1"/>
    <col min="12288" max="12288" width="18" style="4" customWidth="1"/>
    <col min="12289" max="12289" width="13.33203125" style="4" customWidth="1"/>
    <col min="12290" max="12290" width="18" style="4" customWidth="1"/>
    <col min="12291" max="12291" width="15.109375" style="4" customWidth="1"/>
    <col min="12292" max="12292" width="16" style="4" customWidth="1"/>
    <col min="12293" max="12293" width="13" style="4" customWidth="1"/>
    <col min="12294" max="12294" width="19.33203125" style="4" customWidth="1"/>
    <col min="12295" max="12295" width="16.109375" style="4" customWidth="1"/>
    <col min="12296" max="12296" width="14.88671875" style="4" customWidth="1"/>
    <col min="12297" max="12297" width="13.109375" style="4" customWidth="1"/>
    <col min="12298" max="12298" width="17.6640625" style="4" customWidth="1"/>
    <col min="12299" max="12299" width="16.88671875" style="4" customWidth="1"/>
    <col min="12300" max="12300" width="15.6640625" style="4" customWidth="1"/>
    <col min="12301" max="12301" width="17.109375" style="4" customWidth="1"/>
    <col min="12302" max="12303" width="9.109375" style="4"/>
    <col min="12304" max="12304" width="10.88671875" style="4" customWidth="1"/>
    <col min="12305" max="12536" width="9.109375" style="4"/>
    <col min="12537" max="12537" width="11.5546875" style="4" customWidth="1"/>
    <col min="12538" max="12538" width="38" style="4" customWidth="1"/>
    <col min="12539" max="12539" width="40.88671875" style="4" customWidth="1"/>
    <col min="12540" max="12540" width="10" style="4" customWidth="1"/>
    <col min="12541" max="12541" width="14.88671875" style="4" customWidth="1"/>
    <col min="12542" max="12542" width="19.44140625" style="4" customWidth="1"/>
    <col min="12543" max="12543" width="16.5546875" style="4" customWidth="1"/>
    <col min="12544" max="12544" width="18" style="4" customWidth="1"/>
    <col min="12545" max="12545" width="13.33203125" style="4" customWidth="1"/>
    <col min="12546" max="12546" width="18" style="4" customWidth="1"/>
    <col min="12547" max="12547" width="15.109375" style="4" customWidth="1"/>
    <col min="12548" max="12548" width="16" style="4" customWidth="1"/>
    <col min="12549" max="12549" width="13" style="4" customWidth="1"/>
    <col min="12550" max="12550" width="19.33203125" style="4" customWidth="1"/>
    <col min="12551" max="12551" width="16.109375" style="4" customWidth="1"/>
    <col min="12552" max="12552" width="14.88671875" style="4" customWidth="1"/>
    <col min="12553" max="12553" width="13.109375" style="4" customWidth="1"/>
    <col min="12554" max="12554" width="17.6640625" style="4" customWidth="1"/>
    <col min="12555" max="12555" width="16.88671875" style="4" customWidth="1"/>
    <col min="12556" max="12556" width="15.6640625" style="4" customWidth="1"/>
    <col min="12557" max="12557" width="17.109375" style="4" customWidth="1"/>
    <col min="12558" max="12559" width="9.109375" style="4"/>
    <col min="12560" max="12560" width="10.88671875" style="4" customWidth="1"/>
    <col min="12561" max="12792" width="9.109375" style="4"/>
    <col min="12793" max="12793" width="11.5546875" style="4" customWidth="1"/>
    <col min="12794" max="12794" width="38" style="4" customWidth="1"/>
    <col min="12795" max="12795" width="40.88671875" style="4" customWidth="1"/>
    <col min="12796" max="12796" width="10" style="4" customWidth="1"/>
    <col min="12797" max="12797" width="14.88671875" style="4" customWidth="1"/>
    <col min="12798" max="12798" width="19.44140625" style="4" customWidth="1"/>
    <col min="12799" max="12799" width="16.5546875" style="4" customWidth="1"/>
    <col min="12800" max="12800" width="18" style="4" customWidth="1"/>
    <col min="12801" max="12801" width="13.33203125" style="4" customWidth="1"/>
    <col min="12802" max="12802" width="18" style="4" customWidth="1"/>
    <col min="12803" max="12803" width="15.109375" style="4" customWidth="1"/>
    <col min="12804" max="12804" width="16" style="4" customWidth="1"/>
    <col min="12805" max="12805" width="13" style="4" customWidth="1"/>
    <col min="12806" max="12806" width="19.33203125" style="4" customWidth="1"/>
    <col min="12807" max="12807" width="16.109375" style="4" customWidth="1"/>
    <col min="12808" max="12808" width="14.88671875" style="4" customWidth="1"/>
    <col min="12809" max="12809" width="13.109375" style="4" customWidth="1"/>
    <col min="12810" max="12810" width="17.6640625" style="4" customWidth="1"/>
    <col min="12811" max="12811" width="16.88671875" style="4" customWidth="1"/>
    <col min="12812" max="12812" width="15.6640625" style="4" customWidth="1"/>
    <col min="12813" max="12813" width="17.109375" style="4" customWidth="1"/>
    <col min="12814" max="12815" width="9.109375" style="4"/>
    <col min="12816" max="12816" width="10.88671875" style="4" customWidth="1"/>
    <col min="12817" max="13048" width="9.109375" style="4"/>
    <col min="13049" max="13049" width="11.5546875" style="4" customWidth="1"/>
    <col min="13050" max="13050" width="38" style="4" customWidth="1"/>
    <col min="13051" max="13051" width="40.88671875" style="4" customWidth="1"/>
    <col min="13052" max="13052" width="10" style="4" customWidth="1"/>
    <col min="13053" max="13053" width="14.88671875" style="4" customWidth="1"/>
    <col min="13054" max="13054" width="19.44140625" style="4" customWidth="1"/>
    <col min="13055" max="13055" width="16.5546875" style="4" customWidth="1"/>
    <col min="13056" max="13056" width="18" style="4" customWidth="1"/>
    <col min="13057" max="13057" width="13.33203125" style="4" customWidth="1"/>
    <col min="13058" max="13058" width="18" style="4" customWidth="1"/>
    <col min="13059" max="13059" width="15.109375" style="4" customWidth="1"/>
    <col min="13060" max="13060" width="16" style="4" customWidth="1"/>
    <col min="13061" max="13061" width="13" style="4" customWidth="1"/>
    <col min="13062" max="13062" width="19.33203125" style="4" customWidth="1"/>
    <col min="13063" max="13063" width="16.109375" style="4" customWidth="1"/>
    <col min="13064" max="13064" width="14.88671875" style="4" customWidth="1"/>
    <col min="13065" max="13065" width="13.109375" style="4" customWidth="1"/>
    <col min="13066" max="13066" width="17.6640625" style="4" customWidth="1"/>
    <col min="13067" max="13067" width="16.88671875" style="4" customWidth="1"/>
    <col min="13068" max="13068" width="15.6640625" style="4" customWidth="1"/>
    <col min="13069" max="13069" width="17.109375" style="4" customWidth="1"/>
    <col min="13070" max="13071" width="9.109375" style="4"/>
    <col min="13072" max="13072" width="10.88671875" style="4" customWidth="1"/>
    <col min="13073" max="13304" width="9.109375" style="4"/>
    <col min="13305" max="13305" width="11.5546875" style="4" customWidth="1"/>
    <col min="13306" max="13306" width="38" style="4" customWidth="1"/>
    <col min="13307" max="13307" width="40.88671875" style="4" customWidth="1"/>
    <col min="13308" max="13308" width="10" style="4" customWidth="1"/>
    <col min="13309" max="13309" width="14.88671875" style="4" customWidth="1"/>
    <col min="13310" max="13310" width="19.44140625" style="4" customWidth="1"/>
    <col min="13311" max="13311" width="16.5546875" style="4" customWidth="1"/>
    <col min="13312" max="13312" width="18" style="4" customWidth="1"/>
    <col min="13313" max="13313" width="13.33203125" style="4" customWidth="1"/>
    <col min="13314" max="13314" width="18" style="4" customWidth="1"/>
    <col min="13315" max="13315" width="15.109375" style="4" customWidth="1"/>
    <col min="13316" max="13316" width="16" style="4" customWidth="1"/>
    <col min="13317" max="13317" width="13" style="4" customWidth="1"/>
    <col min="13318" max="13318" width="19.33203125" style="4" customWidth="1"/>
    <col min="13319" max="13319" width="16.109375" style="4" customWidth="1"/>
    <col min="13320" max="13320" width="14.88671875" style="4" customWidth="1"/>
    <col min="13321" max="13321" width="13.109375" style="4" customWidth="1"/>
    <col min="13322" max="13322" width="17.6640625" style="4" customWidth="1"/>
    <col min="13323" max="13323" width="16.88671875" style="4" customWidth="1"/>
    <col min="13324" max="13324" width="15.6640625" style="4" customWidth="1"/>
    <col min="13325" max="13325" width="17.109375" style="4" customWidth="1"/>
    <col min="13326" max="13327" width="9.109375" style="4"/>
    <col min="13328" max="13328" width="10.88671875" style="4" customWidth="1"/>
    <col min="13329" max="13560" width="9.109375" style="4"/>
    <col min="13561" max="13561" width="11.5546875" style="4" customWidth="1"/>
    <col min="13562" max="13562" width="38" style="4" customWidth="1"/>
    <col min="13563" max="13563" width="40.88671875" style="4" customWidth="1"/>
    <col min="13564" max="13564" width="10" style="4" customWidth="1"/>
    <col min="13565" max="13565" width="14.88671875" style="4" customWidth="1"/>
    <col min="13566" max="13566" width="19.44140625" style="4" customWidth="1"/>
    <col min="13567" max="13567" width="16.5546875" style="4" customWidth="1"/>
    <col min="13568" max="13568" width="18" style="4" customWidth="1"/>
    <col min="13569" max="13569" width="13.33203125" style="4" customWidth="1"/>
    <col min="13570" max="13570" width="18" style="4" customWidth="1"/>
    <col min="13571" max="13571" width="15.109375" style="4" customWidth="1"/>
    <col min="13572" max="13572" width="16" style="4" customWidth="1"/>
    <col min="13573" max="13573" width="13" style="4" customWidth="1"/>
    <col min="13574" max="13574" width="19.33203125" style="4" customWidth="1"/>
    <col min="13575" max="13575" width="16.109375" style="4" customWidth="1"/>
    <col min="13576" max="13576" width="14.88671875" style="4" customWidth="1"/>
    <col min="13577" max="13577" width="13.109375" style="4" customWidth="1"/>
    <col min="13578" max="13578" width="17.6640625" style="4" customWidth="1"/>
    <col min="13579" max="13579" width="16.88671875" style="4" customWidth="1"/>
    <col min="13580" max="13580" width="15.6640625" style="4" customWidth="1"/>
    <col min="13581" max="13581" width="17.109375" style="4" customWidth="1"/>
    <col min="13582" max="13583" width="9.109375" style="4"/>
    <col min="13584" max="13584" width="10.88671875" style="4" customWidth="1"/>
    <col min="13585" max="13816" width="9.109375" style="4"/>
    <col min="13817" max="13817" width="11.5546875" style="4" customWidth="1"/>
    <col min="13818" max="13818" width="38" style="4" customWidth="1"/>
    <col min="13819" max="13819" width="40.88671875" style="4" customWidth="1"/>
    <col min="13820" max="13820" width="10" style="4" customWidth="1"/>
    <col min="13821" max="13821" width="14.88671875" style="4" customWidth="1"/>
    <col min="13822" max="13822" width="19.44140625" style="4" customWidth="1"/>
    <col min="13823" max="13823" width="16.5546875" style="4" customWidth="1"/>
    <col min="13824" max="13824" width="18" style="4" customWidth="1"/>
    <col min="13825" max="13825" width="13.33203125" style="4" customWidth="1"/>
    <col min="13826" max="13826" width="18" style="4" customWidth="1"/>
    <col min="13827" max="13827" width="15.109375" style="4" customWidth="1"/>
    <col min="13828" max="13828" width="16" style="4" customWidth="1"/>
    <col min="13829" max="13829" width="13" style="4" customWidth="1"/>
    <col min="13830" max="13830" width="19.33203125" style="4" customWidth="1"/>
    <col min="13831" max="13831" width="16.109375" style="4" customWidth="1"/>
    <col min="13832" max="13832" width="14.88671875" style="4" customWidth="1"/>
    <col min="13833" max="13833" width="13.109375" style="4" customWidth="1"/>
    <col min="13834" max="13834" width="17.6640625" style="4" customWidth="1"/>
    <col min="13835" max="13835" width="16.88671875" style="4" customWidth="1"/>
    <col min="13836" max="13836" width="15.6640625" style="4" customWidth="1"/>
    <col min="13837" max="13837" width="17.109375" style="4" customWidth="1"/>
    <col min="13838" max="13839" width="9.109375" style="4"/>
    <col min="13840" max="13840" width="10.88671875" style="4" customWidth="1"/>
    <col min="13841" max="14072" width="9.109375" style="4"/>
    <col min="14073" max="14073" width="11.5546875" style="4" customWidth="1"/>
    <col min="14074" max="14074" width="38" style="4" customWidth="1"/>
    <col min="14075" max="14075" width="40.88671875" style="4" customWidth="1"/>
    <col min="14076" max="14076" width="10" style="4" customWidth="1"/>
    <col min="14077" max="14077" width="14.88671875" style="4" customWidth="1"/>
    <col min="14078" max="14078" width="19.44140625" style="4" customWidth="1"/>
    <col min="14079" max="14079" width="16.5546875" style="4" customWidth="1"/>
    <col min="14080" max="14080" width="18" style="4" customWidth="1"/>
    <col min="14081" max="14081" width="13.33203125" style="4" customWidth="1"/>
    <col min="14082" max="14082" width="18" style="4" customWidth="1"/>
    <col min="14083" max="14083" width="15.109375" style="4" customWidth="1"/>
    <col min="14084" max="14084" width="16" style="4" customWidth="1"/>
    <col min="14085" max="14085" width="13" style="4" customWidth="1"/>
    <col min="14086" max="14086" width="19.33203125" style="4" customWidth="1"/>
    <col min="14087" max="14087" width="16.109375" style="4" customWidth="1"/>
    <col min="14088" max="14088" width="14.88671875" style="4" customWidth="1"/>
    <col min="14089" max="14089" width="13.109375" style="4" customWidth="1"/>
    <col min="14090" max="14090" width="17.6640625" style="4" customWidth="1"/>
    <col min="14091" max="14091" width="16.88671875" style="4" customWidth="1"/>
    <col min="14092" max="14092" width="15.6640625" style="4" customWidth="1"/>
    <col min="14093" max="14093" width="17.109375" style="4" customWidth="1"/>
    <col min="14094" max="14095" width="9.109375" style="4"/>
    <col min="14096" max="14096" width="10.88671875" style="4" customWidth="1"/>
    <col min="14097" max="14328" width="9.109375" style="4"/>
    <col min="14329" max="14329" width="11.5546875" style="4" customWidth="1"/>
    <col min="14330" max="14330" width="38" style="4" customWidth="1"/>
    <col min="14331" max="14331" width="40.88671875" style="4" customWidth="1"/>
    <col min="14332" max="14332" width="10" style="4" customWidth="1"/>
    <col min="14333" max="14333" width="14.88671875" style="4" customWidth="1"/>
    <col min="14334" max="14334" width="19.44140625" style="4" customWidth="1"/>
    <col min="14335" max="14335" width="16.5546875" style="4" customWidth="1"/>
    <col min="14336" max="14336" width="18" style="4" customWidth="1"/>
    <col min="14337" max="14337" width="13.33203125" style="4" customWidth="1"/>
    <col min="14338" max="14338" width="18" style="4" customWidth="1"/>
    <col min="14339" max="14339" width="15.109375" style="4" customWidth="1"/>
    <col min="14340" max="14340" width="16" style="4" customWidth="1"/>
    <col min="14341" max="14341" width="13" style="4" customWidth="1"/>
    <col min="14342" max="14342" width="19.33203125" style="4" customWidth="1"/>
    <col min="14343" max="14343" width="16.109375" style="4" customWidth="1"/>
    <col min="14344" max="14344" width="14.88671875" style="4" customWidth="1"/>
    <col min="14345" max="14345" width="13.109375" style="4" customWidth="1"/>
    <col min="14346" max="14346" width="17.6640625" style="4" customWidth="1"/>
    <col min="14347" max="14347" width="16.88671875" style="4" customWidth="1"/>
    <col min="14348" max="14348" width="15.6640625" style="4" customWidth="1"/>
    <col min="14349" max="14349" width="17.109375" style="4" customWidth="1"/>
    <col min="14350" max="14351" width="9.109375" style="4"/>
    <col min="14352" max="14352" width="10.88671875" style="4" customWidth="1"/>
    <col min="14353" max="14584" width="9.109375" style="4"/>
    <col min="14585" max="14585" width="11.5546875" style="4" customWidth="1"/>
    <col min="14586" max="14586" width="38" style="4" customWidth="1"/>
    <col min="14587" max="14587" width="40.88671875" style="4" customWidth="1"/>
    <col min="14588" max="14588" width="10" style="4" customWidth="1"/>
    <col min="14589" max="14589" width="14.88671875" style="4" customWidth="1"/>
    <col min="14590" max="14590" width="19.44140625" style="4" customWidth="1"/>
    <col min="14591" max="14591" width="16.5546875" style="4" customWidth="1"/>
    <col min="14592" max="14592" width="18" style="4" customWidth="1"/>
    <col min="14593" max="14593" width="13.33203125" style="4" customWidth="1"/>
    <col min="14594" max="14594" width="18" style="4" customWidth="1"/>
    <col min="14595" max="14595" width="15.109375" style="4" customWidth="1"/>
    <col min="14596" max="14596" width="16" style="4" customWidth="1"/>
    <col min="14597" max="14597" width="13" style="4" customWidth="1"/>
    <col min="14598" max="14598" width="19.33203125" style="4" customWidth="1"/>
    <col min="14599" max="14599" width="16.109375" style="4" customWidth="1"/>
    <col min="14600" max="14600" width="14.88671875" style="4" customWidth="1"/>
    <col min="14601" max="14601" width="13.109375" style="4" customWidth="1"/>
    <col min="14602" max="14602" width="17.6640625" style="4" customWidth="1"/>
    <col min="14603" max="14603" width="16.88671875" style="4" customWidth="1"/>
    <col min="14604" max="14604" width="15.6640625" style="4" customWidth="1"/>
    <col min="14605" max="14605" width="17.109375" style="4" customWidth="1"/>
    <col min="14606" max="14607" width="9.109375" style="4"/>
    <col min="14608" max="14608" width="10.88671875" style="4" customWidth="1"/>
    <col min="14609" max="14840" width="9.109375" style="4"/>
    <col min="14841" max="14841" width="11.5546875" style="4" customWidth="1"/>
    <col min="14842" max="14842" width="38" style="4" customWidth="1"/>
    <col min="14843" max="14843" width="40.88671875" style="4" customWidth="1"/>
    <col min="14844" max="14844" width="10" style="4" customWidth="1"/>
    <col min="14845" max="14845" width="14.88671875" style="4" customWidth="1"/>
    <col min="14846" max="14846" width="19.44140625" style="4" customWidth="1"/>
    <col min="14847" max="14847" width="16.5546875" style="4" customWidth="1"/>
    <col min="14848" max="14848" width="18" style="4" customWidth="1"/>
    <col min="14849" max="14849" width="13.33203125" style="4" customWidth="1"/>
    <col min="14850" max="14850" width="18" style="4" customWidth="1"/>
    <col min="14851" max="14851" width="15.109375" style="4" customWidth="1"/>
    <col min="14852" max="14852" width="16" style="4" customWidth="1"/>
    <col min="14853" max="14853" width="13" style="4" customWidth="1"/>
    <col min="14854" max="14854" width="19.33203125" style="4" customWidth="1"/>
    <col min="14855" max="14855" width="16.109375" style="4" customWidth="1"/>
    <col min="14856" max="14856" width="14.88671875" style="4" customWidth="1"/>
    <col min="14857" max="14857" width="13.109375" style="4" customWidth="1"/>
    <col min="14858" max="14858" width="17.6640625" style="4" customWidth="1"/>
    <col min="14859" max="14859" width="16.88671875" style="4" customWidth="1"/>
    <col min="14860" max="14860" width="15.6640625" style="4" customWidth="1"/>
    <col min="14861" max="14861" width="17.109375" style="4" customWidth="1"/>
    <col min="14862" max="14863" width="9.109375" style="4"/>
    <col min="14864" max="14864" width="10.88671875" style="4" customWidth="1"/>
    <col min="14865" max="15096" width="9.109375" style="4"/>
    <col min="15097" max="15097" width="11.5546875" style="4" customWidth="1"/>
    <col min="15098" max="15098" width="38" style="4" customWidth="1"/>
    <col min="15099" max="15099" width="40.88671875" style="4" customWidth="1"/>
    <col min="15100" max="15100" width="10" style="4" customWidth="1"/>
    <col min="15101" max="15101" width="14.88671875" style="4" customWidth="1"/>
    <col min="15102" max="15102" width="19.44140625" style="4" customWidth="1"/>
    <col min="15103" max="15103" width="16.5546875" style="4" customWidth="1"/>
    <col min="15104" max="15104" width="18" style="4" customWidth="1"/>
    <col min="15105" max="15105" width="13.33203125" style="4" customWidth="1"/>
    <col min="15106" max="15106" width="18" style="4" customWidth="1"/>
    <col min="15107" max="15107" width="15.109375" style="4" customWidth="1"/>
    <col min="15108" max="15108" width="16" style="4" customWidth="1"/>
    <col min="15109" max="15109" width="13" style="4" customWidth="1"/>
    <col min="15110" max="15110" width="19.33203125" style="4" customWidth="1"/>
    <col min="15111" max="15111" width="16.109375" style="4" customWidth="1"/>
    <col min="15112" max="15112" width="14.88671875" style="4" customWidth="1"/>
    <col min="15113" max="15113" width="13.109375" style="4" customWidth="1"/>
    <col min="15114" max="15114" width="17.6640625" style="4" customWidth="1"/>
    <col min="15115" max="15115" width="16.88671875" style="4" customWidth="1"/>
    <col min="15116" max="15116" width="15.6640625" style="4" customWidth="1"/>
    <col min="15117" max="15117" width="17.109375" style="4" customWidth="1"/>
    <col min="15118" max="15119" width="9.109375" style="4"/>
    <col min="15120" max="15120" width="10.88671875" style="4" customWidth="1"/>
    <col min="15121" max="15352" width="9.109375" style="4"/>
    <col min="15353" max="15353" width="11.5546875" style="4" customWidth="1"/>
    <col min="15354" max="15354" width="38" style="4" customWidth="1"/>
    <col min="15355" max="15355" width="40.88671875" style="4" customWidth="1"/>
    <col min="15356" max="15356" width="10" style="4" customWidth="1"/>
    <col min="15357" max="15357" width="14.88671875" style="4" customWidth="1"/>
    <col min="15358" max="15358" width="19.44140625" style="4" customWidth="1"/>
    <col min="15359" max="15359" width="16.5546875" style="4" customWidth="1"/>
    <col min="15360" max="15360" width="18" style="4" customWidth="1"/>
    <col min="15361" max="15361" width="13.33203125" style="4" customWidth="1"/>
    <col min="15362" max="15362" width="18" style="4" customWidth="1"/>
    <col min="15363" max="15363" width="15.109375" style="4" customWidth="1"/>
    <col min="15364" max="15364" width="16" style="4" customWidth="1"/>
    <col min="15365" max="15365" width="13" style="4" customWidth="1"/>
    <col min="15366" max="15366" width="19.33203125" style="4" customWidth="1"/>
    <col min="15367" max="15367" width="16.109375" style="4" customWidth="1"/>
    <col min="15368" max="15368" width="14.88671875" style="4" customWidth="1"/>
    <col min="15369" max="15369" width="13.109375" style="4" customWidth="1"/>
    <col min="15370" max="15370" width="17.6640625" style="4" customWidth="1"/>
    <col min="15371" max="15371" width="16.88671875" style="4" customWidth="1"/>
    <col min="15372" max="15372" width="15.6640625" style="4" customWidth="1"/>
    <col min="15373" max="15373" width="17.109375" style="4" customWidth="1"/>
    <col min="15374" max="15375" width="9.109375" style="4"/>
    <col min="15376" max="15376" width="10.88671875" style="4" customWidth="1"/>
    <col min="15377" max="15608" width="9.109375" style="4"/>
    <col min="15609" max="15609" width="11.5546875" style="4" customWidth="1"/>
    <col min="15610" max="15610" width="38" style="4" customWidth="1"/>
    <col min="15611" max="15611" width="40.88671875" style="4" customWidth="1"/>
    <col min="15612" max="15612" width="10" style="4" customWidth="1"/>
    <col min="15613" max="15613" width="14.88671875" style="4" customWidth="1"/>
    <col min="15614" max="15614" width="19.44140625" style="4" customWidth="1"/>
    <col min="15615" max="15615" width="16.5546875" style="4" customWidth="1"/>
    <col min="15616" max="15616" width="18" style="4" customWidth="1"/>
    <col min="15617" max="15617" width="13.33203125" style="4" customWidth="1"/>
    <col min="15618" max="15618" width="18" style="4" customWidth="1"/>
    <col min="15619" max="15619" width="15.109375" style="4" customWidth="1"/>
    <col min="15620" max="15620" width="16" style="4" customWidth="1"/>
    <col min="15621" max="15621" width="13" style="4" customWidth="1"/>
    <col min="15622" max="15622" width="19.33203125" style="4" customWidth="1"/>
    <col min="15623" max="15623" width="16.109375" style="4" customWidth="1"/>
    <col min="15624" max="15624" width="14.88671875" style="4" customWidth="1"/>
    <col min="15625" max="15625" width="13.109375" style="4" customWidth="1"/>
    <col min="15626" max="15626" width="17.6640625" style="4" customWidth="1"/>
    <col min="15627" max="15627" width="16.88671875" style="4" customWidth="1"/>
    <col min="15628" max="15628" width="15.6640625" style="4" customWidth="1"/>
    <col min="15629" max="15629" width="17.109375" style="4" customWidth="1"/>
    <col min="15630" max="15631" width="9.109375" style="4"/>
    <col min="15632" max="15632" width="10.88671875" style="4" customWidth="1"/>
    <col min="15633" max="15864" width="9.109375" style="4"/>
    <col min="15865" max="15865" width="11.5546875" style="4" customWidth="1"/>
    <col min="15866" max="15866" width="38" style="4" customWidth="1"/>
    <col min="15867" max="15867" width="40.88671875" style="4" customWidth="1"/>
    <col min="15868" max="15868" width="10" style="4" customWidth="1"/>
    <col min="15869" max="15869" width="14.88671875" style="4" customWidth="1"/>
    <col min="15870" max="15870" width="19.44140625" style="4" customWidth="1"/>
    <col min="15871" max="15871" width="16.5546875" style="4" customWidth="1"/>
    <col min="15872" max="15872" width="18" style="4" customWidth="1"/>
    <col min="15873" max="15873" width="13.33203125" style="4" customWidth="1"/>
    <col min="15874" max="15874" width="18" style="4" customWidth="1"/>
    <col min="15875" max="15875" width="15.109375" style="4" customWidth="1"/>
    <col min="15876" max="15876" width="16" style="4" customWidth="1"/>
    <col min="15877" max="15877" width="13" style="4" customWidth="1"/>
    <col min="15878" max="15878" width="19.33203125" style="4" customWidth="1"/>
    <col min="15879" max="15879" width="16.109375" style="4" customWidth="1"/>
    <col min="15880" max="15880" width="14.88671875" style="4" customWidth="1"/>
    <col min="15881" max="15881" width="13.109375" style="4" customWidth="1"/>
    <col min="15882" max="15882" width="17.6640625" style="4" customWidth="1"/>
    <col min="15883" max="15883" width="16.88671875" style="4" customWidth="1"/>
    <col min="15884" max="15884" width="15.6640625" style="4" customWidth="1"/>
    <col min="15885" max="15885" width="17.109375" style="4" customWidth="1"/>
    <col min="15886" max="15887" width="9.109375" style="4"/>
    <col min="15888" max="15888" width="10.88671875" style="4" customWidth="1"/>
    <col min="15889" max="16120" width="9.109375" style="4"/>
    <col min="16121" max="16121" width="11.5546875" style="4" customWidth="1"/>
    <col min="16122" max="16122" width="38" style="4" customWidth="1"/>
    <col min="16123" max="16123" width="40.88671875" style="4" customWidth="1"/>
    <col min="16124" max="16124" width="10" style="4" customWidth="1"/>
    <col min="16125" max="16125" width="14.88671875" style="4" customWidth="1"/>
    <col min="16126" max="16126" width="19.44140625" style="4" customWidth="1"/>
    <col min="16127" max="16127" width="16.5546875" style="4" customWidth="1"/>
    <col min="16128" max="16128" width="18" style="4" customWidth="1"/>
    <col min="16129" max="16129" width="13.33203125" style="4" customWidth="1"/>
    <col min="16130" max="16130" width="18" style="4" customWidth="1"/>
    <col min="16131" max="16131" width="15.109375" style="4" customWidth="1"/>
    <col min="16132" max="16132" width="16" style="4" customWidth="1"/>
    <col min="16133" max="16133" width="13" style="4" customWidth="1"/>
    <col min="16134" max="16134" width="19.33203125" style="4" customWidth="1"/>
    <col min="16135" max="16135" width="16.109375" style="4" customWidth="1"/>
    <col min="16136" max="16136" width="14.88671875" style="4" customWidth="1"/>
    <col min="16137" max="16137" width="13.109375" style="4" customWidth="1"/>
    <col min="16138" max="16138" width="17.6640625" style="4" customWidth="1"/>
    <col min="16139" max="16139" width="16.88671875" style="4" customWidth="1"/>
    <col min="16140" max="16140" width="15.6640625" style="4" customWidth="1"/>
    <col min="16141" max="16141" width="17.109375" style="4" customWidth="1"/>
    <col min="16142" max="16143" width="9.109375" style="4"/>
    <col min="16144" max="16144" width="10.88671875" style="4" customWidth="1"/>
    <col min="16145" max="16384" width="9.109375" style="4"/>
  </cols>
  <sheetData>
    <row r="1" spans="1:26" ht="69.75" customHeight="1" x14ac:dyDescent="0.3">
      <c r="S1" s="77" t="s">
        <v>113</v>
      </c>
      <c r="T1" s="77"/>
      <c r="U1" s="77"/>
      <c r="V1" s="77"/>
    </row>
    <row r="2" spans="1:26" ht="89.25" customHeight="1" x14ac:dyDescent="0.3">
      <c r="O2" s="73"/>
      <c r="P2" s="73"/>
      <c r="Q2" s="73"/>
      <c r="R2" s="73"/>
      <c r="S2" s="73" t="s">
        <v>111</v>
      </c>
      <c r="T2" s="73"/>
      <c r="U2" s="73"/>
      <c r="V2" s="73"/>
    </row>
    <row r="4" spans="1:26" ht="22.5" customHeight="1" x14ac:dyDescent="0.3">
      <c r="A4" s="76" t="s">
        <v>93</v>
      </c>
      <c r="B4" s="76"/>
      <c r="C4" s="76"/>
      <c r="D4" s="76"/>
      <c r="E4" s="76"/>
      <c r="F4" s="76"/>
      <c r="G4" s="76"/>
      <c r="H4" s="76"/>
      <c r="I4" s="76"/>
      <c r="J4" s="76"/>
      <c r="K4" s="76"/>
      <c r="L4" s="76"/>
      <c r="M4" s="76"/>
      <c r="N4" s="76"/>
      <c r="O4" s="76"/>
      <c r="P4" s="76"/>
      <c r="Q4" s="76"/>
      <c r="R4" s="76"/>
      <c r="S4" s="76"/>
      <c r="T4" s="76"/>
      <c r="U4" s="76"/>
      <c r="V4" s="76"/>
    </row>
    <row r="5" spans="1:26" ht="14.25" customHeight="1" x14ac:dyDescent="0.3">
      <c r="A5" s="47" t="s">
        <v>0</v>
      </c>
      <c r="B5" s="47"/>
      <c r="C5" s="47"/>
      <c r="D5" s="47"/>
      <c r="E5" s="47"/>
      <c r="F5" s="55"/>
      <c r="G5" s="47"/>
      <c r="H5" s="47"/>
      <c r="I5" s="47"/>
      <c r="J5" s="47"/>
      <c r="K5" s="63"/>
      <c r="L5" s="63"/>
      <c r="M5" s="63"/>
      <c r="N5" s="55"/>
      <c r="O5" s="55"/>
      <c r="P5" s="55"/>
      <c r="Q5" s="55"/>
      <c r="R5" s="55"/>
      <c r="S5" s="55"/>
      <c r="T5" s="55"/>
      <c r="U5" s="55"/>
      <c r="V5" s="55"/>
    </row>
    <row r="6" spans="1:26" s="5" customFormat="1" ht="47.25" customHeight="1" x14ac:dyDescent="0.3">
      <c r="A6" s="66" t="s">
        <v>1</v>
      </c>
      <c r="B6" s="66" t="s">
        <v>78</v>
      </c>
      <c r="C6" s="74" t="s">
        <v>2</v>
      </c>
      <c r="D6" s="74" t="s">
        <v>3</v>
      </c>
      <c r="E6" s="74"/>
      <c r="F6" s="58" t="s">
        <v>4</v>
      </c>
      <c r="G6" s="66" t="s">
        <v>5</v>
      </c>
      <c r="H6" s="66"/>
      <c r="I6" s="66"/>
      <c r="J6" s="66"/>
      <c r="K6" s="66" t="s">
        <v>6</v>
      </c>
      <c r="L6" s="66"/>
      <c r="M6" s="66"/>
      <c r="N6" s="66"/>
      <c r="O6" s="66" t="s">
        <v>7</v>
      </c>
      <c r="P6" s="66"/>
      <c r="Q6" s="66"/>
      <c r="R6" s="66"/>
      <c r="S6" s="66" t="s">
        <v>92</v>
      </c>
      <c r="T6" s="66"/>
      <c r="U6" s="66"/>
      <c r="V6" s="66"/>
    </row>
    <row r="7" spans="1:26" s="5" customFormat="1" ht="15.75" customHeight="1" x14ac:dyDescent="0.3">
      <c r="A7" s="66"/>
      <c r="B7" s="66"/>
      <c r="C7" s="74"/>
      <c r="D7" s="74" t="s">
        <v>8</v>
      </c>
      <c r="E7" s="81" t="s">
        <v>9</v>
      </c>
      <c r="F7" s="74" t="s">
        <v>95</v>
      </c>
      <c r="G7" s="75" t="s">
        <v>10</v>
      </c>
      <c r="H7" s="75"/>
      <c r="I7" s="75"/>
      <c r="J7" s="75"/>
      <c r="K7" s="75" t="s">
        <v>10</v>
      </c>
      <c r="L7" s="75"/>
      <c r="M7" s="75"/>
      <c r="N7" s="75"/>
      <c r="O7" s="75" t="s">
        <v>10</v>
      </c>
      <c r="P7" s="75"/>
      <c r="Q7" s="75"/>
      <c r="R7" s="75"/>
      <c r="S7" s="75" t="s">
        <v>10</v>
      </c>
      <c r="T7" s="75"/>
      <c r="U7" s="75"/>
      <c r="V7" s="75"/>
    </row>
    <row r="8" spans="1:26" s="5" customFormat="1" ht="71.25" customHeight="1" x14ac:dyDescent="0.3">
      <c r="A8" s="66"/>
      <c r="B8" s="66"/>
      <c r="C8" s="74"/>
      <c r="D8" s="74"/>
      <c r="E8" s="81"/>
      <c r="F8" s="74"/>
      <c r="G8" s="48" t="s">
        <v>11</v>
      </c>
      <c r="H8" s="48" t="s">
        <v>12</v>
      </c>
      <c r="I8" s="48" t="s">
        <v>13</v>
      </c>
      <c r="J8" s="48" t="s">
        <v>61</v>
      </c>
      <c r="K8" s="62" t="s">
        <v>11</v>
      </c>
      <c r="L8" s="62" t="s">
        <v>12</v>
      </c>
      <c r="M8" s="62" t="s">
        <v>13</v>
      </c>
      <c r="N8" s="56" t="s">
        <v>62</v>
      </c>
      <c r="O8" s="56" t="s">
        <v>11</v>
      </c>
      <c r="P8" s="56" t="s">
        <v>12</v>
      </c>
      <c r="Q8" s="56" t="s">
        <v>13</v>
      </c>
      <c r="R8" s="56" t="s">
        <v>63</v>
      </c>
      <c r="S8" s="56" t="s">
        <v>11</v>
      </c>
      <c r="T8" s="56" t="s">
        <v>12</v>
      </c>
      <c r="U8" s="56" t="s">
        <v>13</v>
      </c>
      <c r="V8" s="56" t="s">
        <v>94</v>
      </c>
    </row>
    <row r="9" spans="1:26" s="5" customFormat="1" ht="23.25" customHeight="1" x14ac:dyDescent="0.3">
      <c r="A9" s="48">
        <v>1</v>
      </c>
      <c r="B9" s="48">
        <v>2</v>
      </c>
      <c r="C9" s="48">
        <v>3</v>
      </c>
      <c r="D9" s="48">
        <v>4</v>
      </c>
      <c r="E9" s="48">
        <v>4</v>
      </c>
      <c r="F9" s="58">
        <v>5</v>
      </c>
      <c r="G9" s="48">
        <v>6</v>
      </c>
      <c r="H9" s="48">
        <v>7</v>
      </c>
      <c r="I9" s="48">
        <v>8</v>
      </c>
      <c r="J9" s="48">
        <v>9</v>
      </c>
      <c r="K9" s="62">
        <v>10</v>
      </c>
      <c r="L9" s="62">
        <v>11</v>
      </c>
      <c r="M9" s="62">
        <v>12</v>
      </c>
      <c r="N9" s="56">
        <v>13</v>
      </c>
      <c r="O9" s="56">
        <v>14</v>
      </c>
      <c r="P9" s="56">
        <v>15</v>
      </c>
      <c r="Q9" s="56">
        <v>16</v>
      </c>
      <c r="R9" s="56">
        <v>17</v>
      </c>
      <c r="S9" s="56">
        <v>18</v>
      </c>
      <c r="T9" s="56">
        <v>19</v>
      </c>
      <c r="U9" s="56">
        <v>20</v>
      </c>
      <c r="V9" s="56">
        <v>21</v>
      </c>
    </row>
    <row r="10" spans="1:26" ht="29.25" customHeight="1" x14ac:dyDescent="0.3">
      <c r="A10" s="67" t="s">
        <v>96</v>
      </c>
      <c r="B10" s="68"/>
      <c r="C10" s="68"/>
      <c r="D10" s="68"/>
      <c r="E10" s="68"/>
      <c r="F10" s="68"/>
      <c r="G10" s="68"/>
      <c r="H10" s="68"/>
      <c r="I10" s="68"/>
      <c r="J10" s="68"/>
      <c r="K10" s="68"/>
      <c r="L10" s="68"/>
      <c r="M10" s="68"/>
      <c r="N10" s="68"/>
      <c r="O10" s="68"/>
      <c r="P10" s="68"/>
      <c r="Q10" s="68"/>
      <c r="R10" s="68"/>
      <c r="S10" s="68"/>
      <c r="T10" s="68"/>
      <c r="U10" s="68"/>
      <c r="V10" s="68"/>
    </row>
    <row r="11" spans="1:26" ht="28.5" customHeight="1" x14ac:dyDescent="0.3">
      <c r="A11" s="69" t="s">
        <v>88</v>
      </c>
      <c r="B11" s="70"/>
      <c r="C11" s="70"/>
      <c r="D11" s="70"/>
      <c r="E11" s="70"/>
      <c r="F11" s="70"/>
      <c r="G11" s="70"/>
      <c r="H11" s="70"/>
      <c r="I11" s="70"/>
      <c r="J11" s="70"/>
      <c r="K11" s="70"/>
      <c r="L11" s="70"/>
      <c r="M11" s="70"/>
      <c r="N11" s="70"/>
      <c r="O11" s="70"/>
      <c r="P11" s="70"/>
      <c r="Q11" s="70"/>
      <c r="R11" s="70"/>
      <c r="S11" s="70"/>
      <c r="T11" s="70"/>
      <c r="U11" s="70"/>
      <c r="V11" s="70"/>
    </row>
    <row r="12" spans="1:26" ht="20.25" customHeight="1" x14ac:dyDescent="0.3">
      <c r="A12" s="69" t="s">
        <v>14</v>
      </c>
      <c r="B12" s="70"/>
      <c r="C12" s="70"/>
      <c r="D12" s="70"/>
      <c r="E12" s="70"/>
      <c r="F12" s="70"/>
      <c r="G12" s="70"/>
      <c r="H12" s="70"/>
      <c r="I12" s="70"/>
      <c r="J12" s="70"/>
      <c r="K12" s="70"/>
      <c r="L12" s="70"/>
      <c r="M12" s="70"/>
      <c r="N12" s="70"/>
      <c r="O12" s="70"/>
      <c r="P12" s="70"/>
      <c r="Q12" s="70"/>
      <c r="R12" s="70"/>
      <c r="S12" s="70"/>
      <c r="T12" s="70"/>
      <c r="U12" s="70"/>
      <c r="V12" s="70"/>
    </row>
    <row r="13" spans="1:26" ht="24.75" customHeight="1" x14ac:dyDescent="0.3">
      <c r="A13" s="71" t="s">
        <v>15</v>
      </c>
      <c r="B13" s="72"/>
      <c r="C13" s="72"/>
      <c r="D13" s="72"/>
      <c r="E13" s="72"/>
      <c r="F13" s="72"/>
      <c r="G13" s="72"/>
      <c r="H13" s="72"/>
      <c r="I13" s="72"/>
      <c r="J13" s="72"/>
      <c r="K13" s="72"/>
      <c r="L13" s="72"/>
      <c r="M13" s="72"/>
      <c r="N13" s="72"/>
      <c r="O13" s="72"/>
      <c r="P13" s="72"/>
      <c r="Q13" s="72"/>
      <c r="R13" s="72"/>
      <c r="S13" s="72"/>
      <c r="T13" s="72"/>
      <c r="U13" s="72"/>
      <c r="V13" s="72"/>
    </row>
    <row r="14" spans="1:26" ht="74.25" customHeight="1" x14ac:dyDescent="0.3">
      <c r="A14" s="48" t="s">
        <v>16</v>
      </c>
      <c r="B14" s="7" t="s">
        <v>17</v>
      </c>
      <c r="C14" s="50" t="s">
        <v>21</v>
      </c>
      <c r="D14" s="8" t="s">
        <v>80</v>
      </c>
      <c r="E14" s="25" t="s">
        <v>102</v>
      </c>
      <c r="F14" s="10">
        <f>J14+N14+R14+V14</f>
        <v>545637.5</v>
      </c>
      <c r="G14" s="11">
        <v>26099.9</v>
      </c>
      <c r="H14" s="11">
        <v>116336.8</v>
      </c>
      <c r="I14" s="11">
        <v>2340</v>
      </c>
      <c r="J14" s="10">
        <f>G14+H14+I14</f>
        <v>144776.70000000001</v>
      </c>
      <c r="K14" s="10">
        <f>26724.6+1070.9</f>
        <v>27795.5</v>
      </c>
      <c r="L14" s="10">
        <f>99482.3+12924.3</f>
        <v>112406.6</v>
      </c>
      <c r="M14" s="10">
        <f>2056.2+66.5</f>
        <v>2122.6999999999998</v>
      </c>
      <c r="N14" s="10">
        <f>K14+L14+M14</f>
        <v>142324.80000000002</v>
      </c>
      <c r="O14" s="10">
        <v>26724.600000000002</v>
      </c>
      <c r="P14" s="10">
        <v>100487.20000000001</v>
      </c>
      <c r="Q14" s="10">
        <v>2056.1999999999998</v>
      </c>
      <c r="R14" s="10">
        <f>O14+P14+Q14</f>
        <v>129268.00000000001</v>
      </c>
      <c r="S14" s="10">
        <v>26724.600000000002</v>
      </c>
      <c r="T14" s="10">
        <v>100487.20000000001</v>
      </c>
      <c r="U14" s="10">
        <v>2056.1999999999998</v>
      </c>
      <c r="V14" s="10">
        <f>S14+T14+U14</f>
        <v>129268.00000000001</v>
      </c>
      <c r="W14" s="61">
        <f>O14-S14</f>
        <v>0</v>
      </c>
      <c r="X14" s="61">
        <f>P14-T14</f>
        <v>0</v>
      </c>
      <c r="Y14" s="61">
        <f t="shared" ref="Y14:Z14" si="0">Q14-U14</f>
        <v>0</v>
      </c>
      <c r="Z14" s="61">
        <f t="shared" si="0"/>
        <v>0</v>
      </c>
    </row>
    <row r="15" spans="1:26" ht="74.25" customHeight="1" x14ac:dyDescent="0.3">
      <c r="A15" s="48" t="s">
        <v>18</v>
      </c>
      <c r="B15" s="7" t="s">
        <v>19</v>
      </c>
      <c r="C15" s="50" t="s">
        <v>21</v>
      </c>
      <c r="D15" s="8" t="s">
        <v>81</v>
      </c>
      <c r="E15" s="9" t="s">
        <v>89</v>
      </c>
      <c r="F15" s="10">
        <f t="shared" ref="F15:F19" si="1">J15+N15+R15+V15</f>
        <v>14500.7</v>
      </c>
      <c r="G15" s="11">
        <v>3500</v>
      </c>
      <c r="H15" s="11">
        <v>144.89999999999998</v>
      </c>
      <c r="I15" s="11"/>
      <c r="J15" s="10">
        <f t="shared" ref="J15" si="2">G15+H15+I15</f>
        <v>3644.9</v>
      </c>
      <c r="K15" s="10">
        <v>3570</v>
      </c>
      <c r="L15" s="10">
        <v>145.80000000000001</v>
      </c>
      <c r="M15" s="10"/>
      <c r="N15" s="10">
        <f t="shared" ref="N15:N19" si="3">K15+L15+M15</f>
        <v>3715.8</v>
      </c>
      <c r="O15" s="10">
        <v>3570</v>
      </c>
      <c r="P15" s="10"/>
      <c r="Q15" s="10"/>
      <c r="R15" s="10">
        <f t="shared" ref="R15:R19" si="4">O15+P15+Q15</f>
        <v>3570</v>
      </c>
      <c r="S15" s="10">
        <v>3570</v>
      </c>
      <c r="T15" s="10"/>
      <c r="U15" s="10"/>
      <c r="V15" s="10">
        <f>S15+T15+U15</f>
        <v>3570</v>
      </c>
      <c r="W15" s="61">
        <f t="shared" ref="W15:W19" si="5">O15-S15</f>
        <v>0</v>
      </c>
      <c r="X15" s="61">
        <f t="shared" ref="X15:X19" si="6">P15-T15</f>
        <v>0</v>
      </c>
      <c r="Y15" s="61">
        <f t="shared" ref="Y15:Y19" si="7">Q15-U15</f>
        <v>0</v>
      </c>
      <c r="Z15" s="61">
        <f t="shared" ref="Z15:Z19" si="8">R15-V15</f>
        <v>0</v>
      </c>
    </row>
    <row r="16" spans="1:26" ht="57" customHeight="1" x14ac:dyDescent="0.3">
      <c r="A16" s="48" t="s">
        <v>20</v>
      </c>
      <c r="B16" s="7" t="s">
        <v>49</v>
      </c>
      <c r="C16" s="50" t="s">
        <v>21</v>
      </c>
      <c r="D16" s="8" t="s">
        <v>50</v>
      </c>
      <c r="E16" s="9" t="s">
        <v>71</v>
      </c>
      <c r="F16" s="10">
        <f t="shared" si="1"/>
        <v>4199.8</v>
      </c>
      <c r="G16" s="11">
        <v>1050.0999999999999</v>
      </c>
      <c r="H16" s="11"/>
      <c r="I16" s="11"/>
      <c r="J16" s="10">
        <f t="shared" ref="J16:J19" si="9">G16+H16+I16</f>
        <v>1050.0999999999999</v>
      </c>
      <c r="K16" s="10">
        <v>1049.9000000000001</v>
      </c>
      <c r="L16" s="10"/>
      <c r="M16" s="10"/>
      <c r="N16" s="10">
        <f t="shared" si="3"/>
        <v>1049.9000000000001</v>
      </c>
      <c r="O16" s="10">
        <v>1049.9000000000001</v>
      </c>
      <c r="P16" s="10"/>
      <c r="Q16" s="10"/>
      <c r="R16" s="10">
        <f t="shared" si="4"/>
        <v>1049.9000000000001</v>
      </c>
      <c r="S16" s="10">
        <v>1049.9000000000001</v>
      </c>
      <c r="T16" s="10"/>
      <c r="U16" s="10"/>
      <c r="V16" s="10">
        <f t="shared" ref="V16:V19" si="10">S16+T16+U16</f>
        <v>1049.9000000000001</v>
      </c>
      <c r="W16" s="61">
        <f t="shared" si="5"/>
        <v>0</v>
      </c>
      <c r="X16" s="61">
        <f t="shared" si="6"/>
        <v>0</v>
      </c>
      <c r="Y16" s="61">
        <f t="shared" si="7"/>
        <v>0</v>
      </c>
      <c r="Z16" s="61">
        <f t="shared" si="8"/>
        <v>0</v>
      </c>
    </row>
    <row r="17" spans="1:27" ht="70.5" customHeight="1" x14ac:dyDescent="0.3">
      <c r="A17" s="12" t="s">
        <v>22</v>
      </c>
      <c r="B17" s="7" t="s">
        <v>23</v>
      </c>
      <c r="C17" s="50" t="s">
        <v>79</v>
      </c>
      <c r="D17" s="8" t="s">
        <v>81</v>
      </c>
      <c r="E17" s="51" t="s">
        <v>103</v>
      </c>
      <c r="F17" s="10">
        <f t="shared" si="1"/>
        <v>320911.69999999995</v>
      </c>
      <c r="G17" s="11">
        <v>20907.5</v>
      </c>
      <c r="H17" s="11">
        <v>62806.7</v>
      </c>
      <c r="I17" s="11">
        <v>3631.2</v>
      </c>
      <c r="J17" s="10">
        <f t="shared" si="9"/>
        <v>87345.4</v>
      </c>
      <c r="K17" s="10">
        <f>21346.7+521.7+788.5</f>
        <v>22656.9</v>
      </c>
      <c r="L17" s="10">
        <f>51694.2+3920.6</f>
        <v>55614.799999999996</v>
      </c>
      <c r="M17" s="10">
        <f>2723</f>
        <v>2723</v>
      </c>
      <c r="N17" s="10">
        <f t="shared" si="3"/>
        <v>80994.7</v>
      </c>
      <c r="O17" s="10">
        <v>21346.5</v>
      </c>
      <c r="P17" s="10">
        <v>52216.3</v>
      </c>
      <c r="Q17" s="10">
        <v>2723</v>
      </c>
      <c r="R17" s="10">
        <f t="shared" si="4"/>
        <v>76285.8</v>
      </c>
      <c r="S17" s="10">
        <v>21346.5</v>
      </c>
      <c r="T17" s="10">
        <v>52216.3</v>
      </c>
      <c r="U17" s="10">
        <v>2723</v>
      </c>
      <c r="V17" s="10">
        <f t="shared" si="10"/>
        <v>76285.8</v>
      </c>
      <c r="W17" s="61">
        <f t="shared" si="5"/>
        <v>0</v>
      </c>
      <c r="X17" s="61">
        <f t="shared" si="6"/>
        <v>0</v>
      </c>
      <c r="Y17" s="61">
        <f t="shared" si="7"/>
        <v>0</v>
      </c>
      <c r="Z17" s="61">
        <f t="shared" si="8"/>
        <v>0</v>
      </c>
    </row>
    <row r="18" spans="1:27" ht="132" customHeight="1" x14ac:dyDescent="0.3">
      <c r="A18" s="12" t="s">
        <v>24</v>
      </c>
      <c r="B18" s="7" t="s">
        <v>99</v>
      </c>
      <c r="C18" s="50" t="s">
        <v>79</v>
      </c>
      <c r="D18" s="8" t="s">
        <v>50</v>
      </c>
      <c r="E18" s="51" t="s">
        <v>72</v>
      </c>
      <c r="F18" s="10">
        <f t="shared" si="1"/>
        <v>887.59999999999991</v>
      </c>
      <c r="G18" s="11">
        <v>281</v>
      </c>
      <c r="H18" s="11"/>
      <c r="I18" s="11"/>
      <c r="J18" s="10">
        <f t="shared" si="9"/>
        <v>281</v>
      </c>
      <c r="K18" s="10">
        <v>202.2</v>
      </c>
      <c r="L18" s="10"/>
      <c r="M18" s="10"/>
      <c r="N18" s="10">
        <f t="shared" si="3"/>
        <v>202.2</v>
      </c>
      <c r="O18" s="10">
        <v>202.2</v>
      </c>
      <c r="P18" s="10"/>
      <c r="Q18" s="10"/>
      <c r="R18" s="10">
        <f t="shared" si="4"/>
        <v>202.2</v>
      </c>
      <c r="S18" s="10">
        <v>202.2</v>
      </c>
      <c r="T18" s="10"/>
      <c r="U18" s="10"/>
      <c r="V18" s="10">
        <f t="shared" si="10"/>
        <v>202.2</v>
      </c>
      <c r="W18" s="61">
        <f t="shared" si="5"/>
        <v>0</v>
      </c>
      <c r="X18" s="61">
        <f t="shared" si="6"/>
        <v>0</v>
      </c>
      <c r="Y18" s="61">
        <f t="shared" si="7"/>
        <v>0</v>
      </c>
      <c r="Z18" s="61">
        <f t="shared" si="8"/>
        <v>0</v>
      </c>
    </row>
    <row r="19" spans="1:27" ht="51" customHeight="1" x14ac:dyDescent="0.3">
      <c r="A19" s="12" t="s">
        <v>25</v>
      </c>
      <c r="B19" s="13" t="s">
        <v>26</v>
      </c>
      <c r="C19" s="50" t="s">
        <v>27</v>
      </c>
      <c r="D19" s="8" t="s">
        <v>28</v>
      </c>
      <c r="E19" s="9" t="s">
        <v>112</v>
      </c>
      <c r="F19" s="10">
        <f t="shared" si="1"/>
        <v>89171.999999999985</v>
      </c>
      <c r="G19" s="11">
        <v>20916.099999999999</v>
      </c>
      <c r="H19" s="11">
        <v>1845.8</v>
      </c>
      <c r="I19" s="11"/>
      <c r="J19" s="10">
        <f t="shared" si="9"/>
        <v>22761.899999999998</v>
      </c>
      <c r="K19" s="10">
        <f>19809.8-16643+170.7+200+44.6</f>
        <v>3582.099999999999</v>
      </c>
      <c r="L19" s="10">
        <f>1816.1+16643+17.3+723.8</f>
        <v>19200.199999999997</v>
      </c>
      <c r="M19" s="10"/>
      <c r="N19" s="10">
        <f t="shared" si="3"/>
        <v>22782.299999999996</v>
      </c>
      <c r="O19" s="10">
        <f>19980.5-16813.7</f>
        <v>3166.7999999999993</v>
      </c>
      <c r="P19" s="10">
        <f>1816.1+16813.7+17.3</f>
        <v>18647.099999999999</v>
      </c>
      <c r="Q19" s="10"/>
      <c r="R19" s="10">
        <f t="shared" si="4"/>
        <v>21813.899999999998</v>
      </c>
      <c r="S19" s="10">
        <f>19980.5-16813.7</f>
        <v>3166.7999999999993</v>
      </c>
      <c r="T19" s="10">
        <f>1816.1+16813.7+17.3</f>
        <v>18647.099999999999</v>
      </c>
      <c r="U19" s="10"/>
      <c r="V19" s="10">
        <f t="shared" si="10"/>
        <v>21813.899999999998</v>
      </c>
      <c r="W19" s="61">
        <f t="shared" si="5"/>
        <v>0</v>
      </c>
      <c r="X19" s="61">
        <f t="shared" si="6"/>
        <v>0</v>
      </c>
      <c r="Y19" s="61">
        <f t="shared" si="7"/>
        <v>0</v>
      </c>
      <c r="Z19" s="61">
        <f t="shared" si="8"/>
        <v>0</v>
      </c>
    </row>
    <row r="20" spans="1:27" s="17" customFormat="1" ht="37.5" customHeight="1" x14ac:dyDescent="0.3">
      <c r="A20" s="14"/>
      <c r="B20" s="65" t="s">
        <v>29</v>
      </c>
      <c r="C20" s="65"/>
      <c r="D20" s="65"/>
      <c r="E20" s="65"/>
      <c r="F20" s="15">
        <f>SUM(F14:F19)</f>
        <v>975309.29999999993</v>
      </c>
      <c r="G20" s="15">
        <f>SUM(G14:G19)</f>
        <v>72754.600000000006</v>
      </c>
      <c r="H20" s="15">
        <f t="shared" ref="H20:R20" si="11">SUM(H14:H19)</f>
        <v>181134.19999999998</v>
      </c>
      <c r="I20" s="15">
        <f t="shared" si="11"/>
        <v>5971.2</v>
      </c>
      <c r="J20" s="15">
        <f t="shared" si="11"/>
        <v>259860</v>
      </c>
      <c r="K20" s="15">
        <f t="shared" si="11"/>
        <v>58856.6</v>
      </c>
      <c r="L20" s="15">
        <f t="shared" si="11"/>
        <v>187367.40000000002</v>
      </c>
      <c r="M20" s="15">
        <f t="shared" si="11"/>
        <v>4845.7</v>
      </c>
      <c r="N20" s="15">
        <f t="shared" si="11"/>
        <v>251069.7</v>
      </c>
      <c r="O20" s="15">
        <f t="shared" si="11"/>
        <v>56060</v>
      </c>
      <c r="P20" s="15">
        <f t="shared" si="11"/>
        <v>171350.6</v>
      </c>
      <c r="Q20" s="15">
        <f t="shared" si="11"/>
        <v>4779.2</v>
      </c>
      <c r="R20" s="15">
        <f t="shared" si="11"/>
        <v>232189.80000000002</v>
      </c>
      <c r="S20" s="15">
        <f>SUM(S14:S19)</f>
        <v>56060</v>
      </c>
      <c r="T20" s="15">
        <f t="shared" ref="T20:V20" si="12">SUM(T14:T19)</f>
        <v>171350.6</v>
      </c>
      <c r="U20" s="15">
        <f t="shared" si="12"/>
        <v>4779.2</v>
      </c>
      <c r="V20" s="15">
        <f t="shared" si="12"/>
        <v>232189.80000000002</v>
      </c>
      <c r="X20" s="16">
        <f>G20+K20+O20+S20</f>
        <v>243731.20000000001</v>
      </c>
      <c r="Y20" s="16">
        <f t="shared" ref="Y20" si="13">H20+L20+P20+T20</f>
        <v>711202.79999999993</v>
      </c>
      <c r="Z20" s="16">
        <f>I20+M20+Q20+U20</f>
        <v>20375.3</v>
      </c>
      <c r="AA20" s="16">
        <f>SUM(X20:Z20)</f>
        <v>975309.3</v>
      </c>
    </row>
    <row r="21" spans="1:27" ht="19.5" customHeight="1" x14ac:dyDescent="0.3">
      <c r="A21" s="86" t="s">
        <v>30</v>
      </c>
      <c r="B21" s="87"/>
      <c r="C21" s="87"/>
      <c r="D21" s="87"/>
      <c r="E21" s="87"/>
      <c r="F21" s="87"/>
      <c r="G21" s="87"/>
      <c r="H21" s="87"/>
      <c r="I21" s="87"/>
      <c r="J21" s="87"/>
      <c r="K21" s="87"/>
      <c r="L21" s="87"/>
      <c r="M21" s="87"/>
      <c r="N21" s="87"/>
      <c r="O21" s="87"/>
      <c r="P21" s="87"/>
      <c r="Q21" s="87"/>
      <c r="R21" s="87"/>
      <c r="S21" s="87"/>
      <c r="T21" s="87"/>
      <c r="U21" s="87"/>
      <c r="V21" s="87"/>
    </row>
    <row r="22" spans="1:27" ht="19.5" customHeight="1" x14ac:dyDescent="0.3">
      <c r="A22" s="88" t="s">
        <v>31</v>
      </c>
      <c r="B22" s="89"/>
      <c r="C22" s="89"/>
      <c r="D22" s="89"/>
      <c r="E22" s="89"/>
      <c r="F22" s="89"/>
      <c r="G22" s="89"/>
      <c r="H22" s="89"/>
      <c r="I22" s="89"/>
      <c r="J22" s="89"/>
      <c r="K22" s="89"/>
      <c r="L22" s="89"/>
      <c r="M22" s="89"/>
      <c r="N22" s="89"/>
      <c r="O22" s="89"/>
      <c r="P22" s="89"/>
      <c r="Q22" s="89"/>
      <c r="R22" s="89"/>
      <c r="S22" s="89"/>
      <c r="T22" s="89"/>
      <c r="U22" s="89"/>
      <c r="V22" s="89"/>
    </row>
    <row r="23" spans="1:27" ht="90.75" customHeight="1" x14ac:dyDescent="0.3">
      <c r="A23" s="48" t="s">
        <v>32</v>
      </c>
      <c r="B23" s="18" t="s">
        <v>51</v>
      </c>
      <c r="C23" s="50" t="s">
        <v>57</v>
      </c>
      <c r="D23" s="8" t="s">
        <v>50</v>
      </c>
      <c r="E23" s="9" t="s">
        <v>104</v>
      </c>
      <c r="F23" s="10">
        <f>J23+N23+R23+V23</f>
        <v>187523.3</v>
      </c>
      <c r="G23" s="11">
        <v>6124.199999999998</v>
      </c>
      <c r="H23" s="11">
        <f>27839.9</f>
        <v>27839.9</v>
      </c>
      <c r="I23" s="11">
        <v>14388</v>
      </c>
      <c r="J23" s="10">
        <f>G23+H23+I23</f>
        <v>48352.1</v>
      </c>
      <c r="K23" s="57">
        <f>9271.2+50.9+223.9</f>
        <v>9546</v>
      </c>
      <c r="L23" s="57">
        <f>25948.9-1879.6-567.8+2279.9</f>
        <v>25781.400000000005</v>
      </c>
      <c r="M23" s="57">
        <v>12574</v>
      </c>
      <c r="N23" s="10">
        <f>K23+L23+M23</f>
        <v>47901.400000000009</v>
      </c>
      <c r="O23" s="57">
        <f>9271.2+50.9</f>
        <v>9322.1</v>
      </c>
      <c r="P23" s="57">
        <f>26186.2-1879.6-567.8</f>
        <v>23738.800000000003</v>
      </c>
      <c r="Q23" s="57">
        <v>12574</v>
      </c>
      <c r="R23" s="10">
        <f>O23+P23+Q23</f>
        <v>45634.9</v>
      </c>
      <c r="S23" s="57">
        <f>9271.2+50.9</f>
        <v>9322.1</v>
      </c>
      <c r="T23" s="57">
        <f>26186.2-1879.6-567.8</f>
        <v>23738.800000000003</v>
      </c>
      <c r="U23" s="57">
        <v>12574</v>
      </c>
      <c r="V23" s="10">
        <f>S23+T23+U23</f>
        <v>45634.9</v>
      </c>
      <c r="W23" s="61">
        <f t="shared" ref="W23:W25" si="14">O23-S23</f>
        <v>0</v>
      </c>
      <c r="X23" s="61">
        <f t="shared" ref="X23:X25" si="15">P23-T23</f>
        <v>0</v>
      </c>
      <c r="Y23" s="61">
        <f t="shared" ref="Y23:Y25" si="16">Q23-U23</f>
        <v>0</v>
      </c>
      <c r="Z23" s="61">
        <f t="shared" ref="Z23:Z25" si="17">R23-V23</f>
        <v>0</v>
      </c>
    </row>
    <row r="24" spans="1:27" ht="70.5" customHeight="1" x14ac:dyDescent="0.3">
      <c r="A24" s="48" t="s">
        <v>33</v>
      </c>
      <c r="B24" s="18" t="s">
        <v>52</v>
      </c>
      <c r="C24" s="50" t="s">
        <v>58</v>
      </c>
      <c r="D24" s="8" t="s">
        <v>80</v>
      </c>
      <c r="E24" s="9" t="s">
        <v>105</v>
      </c>
      <c r="F24" s="10">
        <f t="shared" ref="F24:F27" si="18">J24+N24+R24+V24</f>
        <v>139841.4</v>
      </c>
      <c r="G24" s="11">
        <v>5930.5999999999995</v>
      </c>
      <c r="H24" s="11">
        <v>24760.6</v>
      </c>
      <c r="I24" s="11">
        <v>8261.6</v>
      </c>
      <c r="J24" s="10">
        <f t="shared" ref="J24:J25" si="19">G24+H24+I24</f>
        <v>38952.799999999996</v>
      </c>
      <c r="K24" s="57">
        <f>5027.8+16+189.2</f>
        <v>5233</v>
      </c>
      <c r="L24" s="57">
        <f>19869.3+730.1</f>
        <v>20599.399999999998</v>
      </c>
      <c r="M24" s="57">
        <f>8245.5+92.1</f>
        <v>8337.6</v>
      </c>
      <c r="N24" s="10">
        <f t="shared" ref="N24:N26" si="20">K24+L24+M24</f>
        <v>34170</v>
      </c>
      <c r="O24" s="57">
        <f>5028+16-0.2</f>
        <v>5043.8</v>
      </c>
      <c r="P24" s="57">
        <v>20070</v>
      </c>
      <c r="Q24" s="57">
        <v>8245.5</v>
      </c>
      <c r="R24" s="10">
        <f t="shared" ref="R24:R26" si="21">O24+P24+Q24</f>
        <v>33359.300000000003</v>
      </c>
      <c r="S24" s="57">
        <f>5028+16-0.2</f>
        <v>5043.8</v>
      </c>
      <c r="T24" s="57">
        <v>20070</v>
      </c>
      <c r="U24" s="57">
        <v>8245.5</v>
      </c>
      <c r="V24" s="10">
        <f t="shared" ref="V24:V27" si="22">S24+T24+U24</f>
        <v>33359.300000000003</v>
      </c>
      <c r="W24" s="61">
        <f t="shared" si="14"/>
        <v>0</v>
      </c>
      <c r="X24" s="61">
        <f t="shared" si="15"/>
        <v>0</v>
      </c>
      <c r="Y24" s="61">
        <f t="shared" si="16"/>
        <v>0</v>
      </c>
      <c r="Z24" s="61">
        <f t="shared" si="17"/>
        <v>0</v>
      </c>
    </row>
    <row r="25" spans="1:27" ht="92.25" customHeight="1" x14ac:dyDescent="0.3">
      <c r="A25" s="48" t="s">
        <v>34</v>
      </c>
      <c r="B25" s="52" t="s">
        <v>53</v>
      </c>
      <c r="C25" s="50" t="s">
        <v>76</v>
      </c>
      <c r="D25" s="8" t="s">
        <v>50</v>
      </c>
      <c r="E25" s="51" t="s">
        <v>106</v>
      </c>
      <c r="F25" s="10">
        <f t="shared" si="18"/>
        <v>357083.6</v>
      </c>
      <c r="G25" s="11">
        <v>19755.5</v>
      </c>
      <c r="H25" s="11">
        <v>61852.800000000003</v>
      </c>
      <c r="I25" s="11">
        <v>4660.2</v>
      </c>
      <c r="J25" s="10">
        <f t="shared" si="19"/>
        <v>86268.5</v>
      </c>
      <c r="K25" s="57">
        <f>25139.9+564.1</f>
        <v>25704</v>
      </c>
      <c r="L25" s="57">
        <f>59215.1+4368.1</f>
        <v>63583.199999999997</v>
      </c>
      <c r="M25" s="57">
        <v>3873.7000000000003</v>
      </c>
      <c r="N25" s="10">
        <f t="shared" si="20"/>
        <v>93160.9</v>
      </c>
      <c r="O25" s="57">
        <f>25139.9</f>
        <v>25139.9</v>
      </c>
      <c r="P25" s="57">
        <v>59813.5</v>
      </c>
      <c r="Q25" s="57">
        <v>3873.7000000000003</v>
      </c>
      <c r="R25" s="10">
        <f t="shared" si="21"/>
        <v>88827.099999999991</v>
      </c>
      <c r="S25" s="57">
        <f>25139.9</f>
        <v>25139.9</v>
      </c>
      <c r="T25" s="57">
        <v>59813.5</v>
      </c>
      <c r="U25" s="57">
        <v>3873.7000000000003</v>
      </c>
      <c r="V25" s="10">
        <f t="shared" si="22"/>
        <v>88827.099999999991</v>
      </c>
      <c r="W25" s="61">
        <f t="shared" si="14"/>
        <v>0</v>
      </c>
      <c r="X25" s="61">
        <f t="shared" si="15"/>
        <v>0</v>
      </c>
      <c r="Y25" s="61">
        <f t="shared" si="16"/>
        <v>0</v>
      </c>
      <c r="Z25" s="61">
        <f t="shared" si="17"/>
        <v>0</v>
      </c>
    </row>
    <row r="26" spans="1:27" ht="70.5" customHeight="1" x14ac:dyDescent="0.3">
      <c r="A26" s="48" t="s">
        <v>47</v>
      </c>
      <c r="B26" s="18" t="s">
        <v>54</v>
      </c>
      <c r="C26" s="50" t="s">
        <v>59</v>
      </c>
      <c r="D26" s="8" t="s">
        <v>81</v>
      </c>
      <c r="E26" s="9" t="s">
        <v>107</v>
      </c>
      <c r="F26" s="10">
        <f t="shared" si="18"/>
        <v>188038.3</v>
      </c>
      <c r="G26" s="11">
        <v>6423.1999999999971</v>
      </c>
      <c r="H26" s="11">
        <v>16675.000000000004</v>
      </c>
      <c r="I26" s="11">
        <v>23070.799999999999</v>
      </c>
      <c r="J26" s="10">
        <f t="shared" ref="J26:J27" si="23">G26+H26+I26</f>
        <v>46169</v>
      </c>
      <c r="K26" s="57">
        <f>6527.7+45.2+143.3+124.1</f>
        <v>6840.3</v>
      </c>
      <c r="L26" s="57">
        <f>13030.9+840.8</f>
        <v>13871.699999999999</v>
      </c>
      <c r="M26" s="57">
        <v>27133.3</v>
      </c>
      <c r="N26" s="10">
        <f t="shared" si="20"/>
        <v>47845.3</v>
      </c>
      <c r="O26" s="57">
        <f>6527.7+45.2+143.3</f>
        <v>6716.2</v>
      </c>
      <c r="P26" s="57">
        <f>13162.5</f>
        <v>13162.5</v>
      </c>
      <c r="Q26" s="57">
        <v>27133.3</v>
      </c>
      <c r="R26" s="10">
        <f t="shared" si="21"/>
        <v>47012</v>
      </c>
      <c r="S26" s="57">
        <f>6527.7+45.2+143.3</f>
        <v>6716.2</v>
      </c>
      <c r="T26" s="57">
        <v>13162.5</v>
      </c>
      <c r="U26" s="57">
        <v>27133.3</v>
      </c>
      <c r="V26" s="10">
        <f t="shared" si="22"/>
        <v>47012</v>
      </c>
      <c r="W26" s="61">
        <f t="shared" ref="W26:W27" si="24">O26-S26</f>
        <v>0</v>
      </c>
      <c r="X26" s="61">
        <f t="shared" ref="X26:X27" si="25">P26-T26</f>
        <v>0</v>
      </c>
      <c r="Y26" s="61">
        <f t="shared" ref="Y26:Y27" si="26">Q26-U26</f>
        <v>0</v>
      </c>
      <c r="Z26" s="61">
        <f t="shared" ref="Z26:Z27" si="27">R26-V26</f>
        <v>0</v>
      </c>
    </row>
    <row r="27" spans="1:27" ht="92.25" customHeight="1" x14ac:dyDescent="0.3">
      <c r="A27" s="48" t="s">
        <v>48</v>
      </c>
      <c r="B27" s="52" t="s">
        <v>55</v>
      </c>
      <c r="C27" s="50" t="s">
        <v>60</v>
      </c>
      <c r="D27" s="8" t="s">
        <v>81</v>
      </c>
      <c r="E27" s="51" t="s">
        <v>108</v>
      </c>
      <c r="F27" s="10">
        <f t="shared" si="18"/>
        <v>10555.3</v>
      </c>
      <c r="G27" s="11">
        <v>1937.5000000000007</v>
      </c>
      <c r="H27" s="11">
        <v>8482.7999999999993</v>
      </c>
      <c r="I27" s="11">
        <v>92.5</v>
      </c>
      <c r="J27" s="10">
        <f t="shared" si="23"/>
        <v>10512.8</v>
      </c>
      <c r="K27" s="57"/>
      <c r="L27" s="57">
        <v>42.5</v>
      </c>
      <c r="M27" s="57"/>
      <c r="N27" s="10">
        <f>K27+L27+M27</f>
        <v>42.5</v>
      </c>
      <c r="O27" s="57"/>
      <c r="P27" s="57"/>
      <c r="Q27" s="57"/>
      <c r="R27" s="10">
        <v>0</v>
      </c>
      <c r="S27" s="57"/>
      <c r="T27" s="57"/>
      <c r="U27" s="57"/>
      <c r="V27" s="10">
        <f t="shared" si="22"/>
        <v>0</v>
      </c>
      <c r="W27" s="61">
        <f t="shared" si="24"/>
        <v>0</v>
      </c>
      <c r="X27" s="61">
        <f t="shared" si="25"/>
        <v>0</v>
      </c>
      <c r="Y27" s="61">
        <f t="shared" si="26"/>
        <v>0</v>
      </c>
      <c r="Z27" s="61">
        <f t="shared" si="27"/>
        <v>0</v>
      </c>
    </row>
    <row r="28" spans="1:27" ht="17.399999999999999" x14ac:dyDescent="0.3">
      <c r="A28" s="6"/>
      <c r="B28" s="79" t="s">
        <v>35</v>
      </c>
      <c r="C28" s="79"/>
      <c r="D28" s="79"/>
      <c r="E28" s="79"/>
      <c r="F28" s="19">
        <f>SUM(F23:F27)</f>
        <v>883041.89999999991</v>
      </c>
      <c r="G28" s="19">
        <f t="shared" ref="G28:R28" si="28">SUM(G23:G27)</f>
        <v>40170.999999999993</v>
      </c>
      <c r="H28" s="19">
        <f t="shared" si="28"/>
        <v>139611.1</v>
      </c>
      <c r="I28" s="19">
        <f>SUM(I23:I27)</f>
        <v>50473.1</v>
      </c>
      <c r="J28" s="19">
        <f t="shared" si="28"/>
        <v>230255.19999999998</v>
      </c>
      <c r="K28" s="19">
        <f t="shared" si="28"/>
        <v>47323.3</v>
      </c>
      <c r="L28" s="19">
        <f t="shared" si="28"/>
        <v>123878.2</v>
      </c>
      <c r="M28" s="19">
        <f t="shared" si="28"/>
        <v>51918.6</v>
      </c>
      <c r="N28" s="19">
        <f t="shared" si="28"/>
        <v>223120.09999999998</v>
      </c>
      <c r="O28" s="19">
        <f t="shared" si="28"/>
        <v>46222</v>
      </c>
      <c r="P28" s="19">
        <f t="shared" si="28"/>
        <v>116784.8</v>
      </c>
      <c r="Q28" s="19">
        <f t="shared" si="28"/>
        <v>51826.5</v>
      </c>
      <c r="R28" s="19">
        <f t="shared" si="28"/>
        <v>214833.3</v>
      </c>
      <c r="S28" s="19">
        <f t="shared" ref="S28:V28" si="29">SUM(S23:S27)</f>
        <v>46222</v>
      </c>
      <c r="T28" s="19">
        <f t="shared" si="29"/>
        <v>116784.8</v>
      </c>
      <c r="U28" s="19">
        <f t="shared" si="29"/>
        <v>51826.5</v>
      </c>
      <c r="V28" s="19">
        <f t="shared" si="29"/>
        <v>214833.3</v>
      </c>
      <c r="W28" s="20"/>
      <c r="X28" s="16">
        <f>G28+K28+O28+S28</f>
        <v>179938.3</v>
      </c>
      <c r="Y28" s="16">
        <f t="shared" ref="Y28:Z28" si="30">H28+L28+P28+T28</f>
        <v>497058.89999999997</v>
      </c>
      <c r="Z28" s="16">
        <f t="shared" si="30"/>
        <v>206044.7</v>
      </c>
      <c r="AA28" s="16">
        <f>SUM(X28:Z28)</f>
        <v>883041.89999999991</v>
      </c>
    </row>
    <row r="29" spans="1:27" ht="17.399999999999999" x14ac:dyDescent="0.3">
      <c r="A29" s="82" t="s">
        <v>36</v>
      </c>
      <c r="B29" s="83"/>
      <c r="C29" s="83"/>
      <c r="D29" s="83"/>
      <c r="E29" s="83"/>
      <c r="F29" s="83"/>
      <c r="G29" s="83"/>
      <c r="H29" s="83"/>
      <c r="I29" s="83"/>
      <c r="J29" s="83"/>
      <c r="K29" s="83"/>
      <c r="L29" s="83"/>
      <c r="M29" s="83"/>
      <c r="N29" s="83"/>
      <c r="O29" s="83"/>
      <c r="P29" s="83"/>
      <c r="Q29" s="83"/>
      <c r="R29" s="83"/>
      <c r="S29" s="83"/>
      <c r="T29" s="83"/>
      <c r="U29" s="83"/>
      <c r="V29" s="83"/>
    </row>
    <row r="30" spans="1:27" ht="18.75" customHeight="1" x14ac:dyDescent="0.3">
      <c r="A30" s="71" t="s">
        <v>37</v>
      </c>
      <c r="B30" s="72"/>
      <c r="C30" s="72"/>
      <c r="D30" s="72"/>
      <c r="E30" s="72"/>
      <c r="F30" s="72"/>
      <c r="G30" s="72"/>
      <c r="H30" s="72"/>
      <c r="I30" s="72"/>
      <c r="J30" s="72"/>
      <c r="K30" s="72"/>
      <c r="L30" s="72"/>
      <c r="M30" s="72"/>
      <c r="N30" s="72"/>
      <c r="O30" s="72"/>
      <c r="P30" s="72"/>
      <c r="Q30" s="72"/>
      <c r="R30" s="72"/>
      <c r="S30" s="72"/>
      <c r="T30" s="72"/>
      <c r="U30" s="72"/>
      <c r="V30" s="72"/>
    </row>
    <row r="31" spans="1:27" ht="75" customHeight="1" x14ac:dyDescent="0.3">
      <c r="A31" s="53" t="s">
        <v>38</v>
      </c>
      <c r="B31" s="52" t="s">
        <v>90</v>
      </c>
      <c r="C31" s="50" t="s">
        <v>75</v>
      </c>
      <c r="D31" s="8" t="s">
        <v>82</v>
      </c>
      <c r="E31" s="51" t="s">
        <v>109</v>
      </c>
      <c r="F31" s="10">
        <f t="shared" ref="F31" si="31">J31+N31+R31+V31</f>
        <v>1801858.7050000001</v>
      </c>
      <c r="G31" s="21">
        <v>23425.799999999988</v>
      </c>
      <c r="H31" s="21">
        <v>407227.2</v>
      </c>
      <c r="I31" s="21">
        <v>15203</v>
      </c>
      <c r="J31" s="10">
        <f>G31+H31+I31</f>
        <v>445856</v>
      </c>
      <c r="K31" s="11">
        <f>25943.1+4036.5</f>
        <v>29979.599999999999</v>
      </c>
      <c r="L31" s="11">
        <f>395497.3+30676.6-3435.1</f>
        <v>422738.8</v>
      </c>
      <c r="M31" s="10">
        <f>16383.01+68.985</f>
        <v>16451.994999999999</v>
      </c>
      <c r="N31" s="10">
        <f>K31+L31+M31</f>
        <v>469170.39499999996</v>
      </c>
      <c r="O31" s="11">
        <v>25943.1</v>
      </c>
      <c r="P31" s="11">
        <v>399611.6</v>
      </c>
      <c r="Q31" s="11">
        <v>17326.509999999998</v>
      </c>
      <c r="R31" s="10">
        <f>O31+P31+Q31</f>
        <v>442881.20999999996</v>
      </c>
      <c r="S31" s="11">
        <v>25943.1</v>
      </c>
      <c r="T31" s="11">
        <v>399611.6</v>
      </c>
      <c r="U31" s="11">
        <v>18396.399999999998</v>
      </c>
      <c r="V31" s="10">
        <f>S31+T31+U31</f>
        <v>443951.1</v>
      </c>
    </row>
    <row r="32" spans="1:27" ht="16.8" x14ac:dyDescent="0.3">
      <c r="A32" s="12"/>
      <c r="B32" s="80" t="s">
        <v>91</v>
      </c>
      <c r="C32" s="80"/>
      <c r="D32" s="80"/>
      <c r="E32" s="80"/>
      <c r="F32" s="22">
        <f>SUM(F31:F31)</f>
        <v>1801858.7050000001</v>
      </c>
      <c r="G32" s="22">
        <f t="shared" ref="G32:R32" si="32">SUM(G31:G31)</f>
        <v>23425.799999999988</v>
      </c>
      <c r="H32" s="22">
        <f t="shared" si="32"/>
        <v>407227.2</v>
      </c>
      <c r="I32" s="22">
        <f t="shared" si="32"/>
        <v>15203</v>
      </c>
      <c r="J32" s="22">
        <f t="shared" si="32"/>
        <v>445856</v>
      </c>
      <c r="K32" s="22">
        <f t="shared" si="32"/>
        <v>29979.599999999999</v>
      </c>
      <c r="L32" s="22">
        <f t="shared" si="32"/>
        <v>422738.8</v>
      </c>
      <c r="M32" s="22">
        <f t="shared" si="32"/>
        <v>16451.994999999999</v>
      </c>
      <c r="N32" s="22">
        <f t="shared" si="32"/>
        <v>469170.39499999996</v>
      </c>
      <c r="O32" s="22">
        <f t="shared" si="32"/>
        <v>25943.1</v>
      </c>
      <c r="P32" s="22">
        <f t="shared" si="32"/>
        <v>399611.6</v>
      </c>
      <c r="Q32" s="22">
        <f t="shared" si="32"/>
        <v>17326.509999999998</v>
      </c>
      <c r="R32" s="22">
        <f t="shared" si="32"/>
        <v>442881.20999999996</v>
      </c>
      <c r="S32" s="22">
        <f t="shared" ref="S32:V32" si="33">SUM(S31:S31)</f>
        <v>25943.1</v>
      </c>
      <c r="T32" s="22">
        <f t="shared" si="33"/>
        <v>399611.6</v>
      </c>
      <c r="U32" s="22">
        <f t="shared" si="33"/>
        <v>18396.399999999998</v>
      </c>
      <c r="V32" s="22">
        <f t="shared" si="33"/>
        <v>443951.1</v>
      </c>
      <c r="X32" s="16">
        <f>G32+K32+O32+S32</f>
        <v>105291.59999999998</v>
      </c>
      <c r="Y32" s="16">
        <f t="shared" ref="Y32:Z32" si="34">H32+L32+P32+T32</f>
        <v>1629189.2000000002</v>
      </c>
      <c r="Z32" s="16">
        <f t="shared" si="34"/>
        <v>67377.904999999999</v>
      </c>
      <c r="AA32" s="16">
        <f>SUM(X32:Z32)</f>
        <v>1801858.7050000003</v>
      </c>
    </row>
    <row r="33" spans="1:27" ht="18.75" customHeight="1" x14ac:dyDescent="0.3">
      <c r="A33" s="84" t="s">
        <v>39</v>
      </c>
      <c r="B33" s="85"/>
      <c r="C33" s="85"/>
      <c r="D33" s="85"/>
      <c r="E33" s="85"/>
      <c r="F33" s="85"/>
      <c r="G33" s="85"/>
      <c r="H33" s="85"/>
      <c r="I33" s="85"/>
      <c r="J33" s="85"/>
      <c r="K33" s="85"/>
      <c r="L33" s="85"/>
      <c r="M33" s="85"/>
      <c r="N33" s="85"/>
      <c r="O33" s="85"/>
      <c r="P33" s="85"/>
      <c r="Q33" s="85"/>
      <c r="R33" s="85"/>
      <c r="S33" s="85"/>
      <c r="T33" s="85"/>
      <c r="U33" s="85"/>
      <c r="V33" s="85"/>
    </row>
    <row r="34" spans="1:27" ht="18.75" customHeight="1" x14ac:dyDescent="0.3">
      <c r="A34" s="71" t="s">
        <v>68</v>
      </c>
      <c r="B34" s="72"/>
      <c r="C34" s="72"/>
      <c r="D34" s="72"/>
      <c r="E34" s="72"/>
      <c r="F34" s="72"/>
      <c r="G34" s="72"/>
      <c r="H34" s="72"/>
      <c r="I34" s="72"/>
      <c r="J34" s="72"/>
      <c r="K34" s="72"/>
      <c r="L34" s="72"/>
      <c r="M34" s="72"/>
      <c r="N34" s="72"/>
      <c r="O34" s="72"/>
      <c r="P34" s="72"/>
      <c r="Q34" s="72"/>
      <c r="R34" s="72"/>
      <c r="S34" s="72"/>
      <c r="T34" s="72"/>
      <c r="U34" s="72"/>
      <c r="V34" s="72"/>
    </row>
    <row r="35" spans="1:27" ht="64.5" customHeight="1" x14ac:dyDescent="0.3">
      <c r="A35" s="23" t="s">
        <v>40</v>
      </c>
      <c r="B35" s="41" t="s">
        <v>77</v>
      </c>
      <c r="C35" s="24" t="s">
        <v>74</v>
      </c>
      <c r="D35" s="8" t="s">
        <v>41</v>
      </c>
      <c r="E35" s="54" t="s">
        <v>110</v>
      </c>
      <c r="F35" s="10">
        <f t="shared" ref="F35:F38" si="35">J35+N35+R35+V35</f>
        <v>441532.33999999997</v>
      </c>
      <c r="G35" s="11">
        <v>8042.9999999999982</v>
      </c>
      <c r="H35" s="11">
        <v>67057.100000000006</v>
      </c>
      <c r="I35" s="11"/>
      <c r="J35" s="10">
        <f t="shared" ref="J35:J37" si="36">G35+H35+I35</f>
        <v>75100.100000000006</v>
      </c>
      <c r="K35" s="11">
        <f>8429.8+1076.4</f>
        <v>9506.1999999999989</v>
      </c>
      <c r="L35" s="11">
        <f>109227.5-2069.1-624.7+14878+3435.1</f>
        <v>124846.8</v>
      </c>
      <c r="M35" s="11"/>
      <c r="N35" s="10">
        <f>K35+L35+M35</f>
        <v>134353</v>
      </c>
      <c r="O35" s="11">
        <v>8429.82</v>
      </c>
      <c r="P35" s="11">
        <f>110303.6-2069.1-624.7</f>
        <v>107609.8</v>
      </c>
      <c r="Q35" s="11"/>
      <c r="R35" s="10">
        <f>O35+P35+Q35</f>
        <v>116039.62</v>
      </c>
      <c r="S35" s="11">
        <v>8429.82</v>
      </c>
      <c r="T35" s="11">
        <f>110303.6-2069.1-624.7</f>
        <v>107609.8</v>
      </c>
      <c r="U35" s="11"/>
      <c r="V35" s="10">
        <f>S35+T35+U35</f>
        <v>116039.62</v>
      </c>
    </row>
    <row r="36" spans="1:27" ht="103.5" customHeight="1" x14ac:dyDescent="0.3">
      <c r="A36" s="23" t="s">
        <v>42</v>
      </c>
      <c r="B36" s="41" t="s">
        <v>56</v>
      </c>
      <c r="C36" s="24" t="s">
        <v>85</v>
      </c>
      <c r="D36" s="8" t="s">
        <v>83</v>
      </c>
      <c r="E36" s="25" t="s">
        <v>73</v>
      </c>
      <c r="F36" s="10">
        <f t="shared" si="35"/>
        <v>71979.97</v>
      </c>
      <c r="G36" s="11">
        <v>10539.8</v>
      </c>
      <c r="H36" s="11"/>
      <c r="I36" s="11">
        <v>11017.9</v>
      </c>
      <c r="J36" s="10">
        <f t="shared" si="36"/>
        <v>21557.699999999997</v>
      </c>
      <c r="K36" s="11">
        <f>15323.6-788.5-44.6</f>
        <v>14490.5</v>
      </c>
      <c r="L36" s="11"/>
      <c r="M36" s="11">
        <f>11536.79+233.5-92.1</f>
        <v>11678.19</v>
      </c>
      <c r="N36" s="10">
        <f t="shared" ref="N36:N38" si="37">K36+L36+M36</f>
        <v>26168.690000000002</v>
      </c>
      <c r="O36" s="11">
        <v>590</v>
      </c>
      <c r="P36" s="11"/>
      <c r="Q36" s="11">
        <v>11536.79</v>
      </c>
      <c r="R36" s="10">
        <f t="shared" ref="R36:R38" si="38">O36+P36+Q36</f>
        <v>12126.79</v>
      </c>
      <c r="S36" s="11">
        <v>590</v>
      </c>
      <c r="T36" s="11"/>
      <c r="U36" s="11">
        <v>11536.79</v>
      </c>
      <c r="V36" s="10">
        <f t="shared" ref="V36:V38" si="39">S36+T36+U36</f>
        <v>12126.79</v>
      </c>
    </row>
    <row r="37" spans="1:27" ht="61.5" customHeight="1" x14ac:dyDescent="0.3">
      <c r="A37" s="26" t="s">
        <v>43</v>
      </c>
      <c r="B37" s="18" t="s">
        <v>44</v>
      </c>
      <c r="C37" s="52" t="s">
        <v>100</v>
      </c>
      <c r="D37" s="8" t="s">
        <v>84</v>
      </c>
      <c r="E37" s="25" t="s">
        <v>101</v>
      </c>
      <c r="F37" s="10">
        <f t="shared" si="35"/>
        <v>16728.192000000003</v>
      </c>
      <c r="G37" s="11">
        <v>3503.1</v>
      </c>
      <c r="H37" s="11"/>
      <c r="I37" s="11"/>
      <c r="J37" s="10">
        <f t="shared" si="36"/>
        <v>3503.1</v>
      </c>
      <c r="K37" s="11">
        <v>6030.0920000000006</v>
      </c>
      <c r="L37" s="11"/>
      <c r="M37" s="11"/>
      <c r="N37" s="10">
        <f t="shared" si="37"/>
        <v>6030.0920000000006</v>
      </c>
      <c r="O37" s="11">
        <f>1060.5+2537</f>
        <v>3597.5</v>
      </c>
      <c r="P37" s="11"/>
      <c r="Q37" s="11"/>
      <c r="R37" s="10">
        <f t="shared" si="38"/>
        <v>3597.5</v>
      </c>
      <c r="S37" s="11">
        <f>1060.5+2537</f>
        <v>3597.5</v>
      </c>
      <c r="T37" s="11"/>
      <c r="U37" s="11"/>
      <c r="V37" s="10">
        <f t="shared" si="39"/>
        <v>3597.5</v>
      </c>
    </row>
    <row r="38" spans="1:27" ht="124.5" customHeight="1" x14ac:dyDescent="0.3">
      <c r="A38" s="26" t="s">
        <v>86</v>
      </c>
      <c r="B38" s="18" t="s">
        <v>87</v>
      </c>
      <c r="C38" s="45" t="s">
        <v>98</v>
      </c>
      <c r="D38" s="8" t="s">
        <v>83</v>
      </c>
      <c r="E38" s="9" t="s">
        <v>97</v>
      </c>
      <c r="F38" s="10">
        <f t="shared" si="35"/>
        <v>97845.1</v>
      </c>
      <c r="G38" s="11">
        <v>22991</v>
      </c>
      <c r="H38" s="11"/>
      <c r="I38" s="11">
        <v>936</v>
      </c>
      <c r="J38" s="10">
        <f t="shared" ref="J38" si="40">G38+H38+I38</f>
        <v>23927</v>
      </c>
      <c r="K38" s="11">
        <f>22741.1-156</f>
        <v>22585.1</v>
      </c>
      <c r="L38" s="11">
        <f>51.8-17.3</f>
        <v>34.5</v>
      </c>
      <c r="M38" s="11">
        <v>838.5</v>
      </c>
      <c r="N38" s="10">
        <f t="shared" si="37"/>
        <v>23458.1</v>
      </c>
      <c r="O38" s="11">
        <f>24513-156</f>
        <v>24357</v>
      </c>
      <c r="P38" s="11">
        <f>51.8-17.3</f>
        <v>34.5</v>
      </c>
      <c r="Q38" s="11">
        <v>838.5</v>
      </c>
      <c r="R38" s="10">
        <f t="shared" si="38"/>
        <v>25230</v>
      </c>
      <c r="S38" s="11">
        <f>24513-156</f>
        <v>24357</v>
      </c>
      <c r="T38" s="11">
        <f>51.8-17.3</f>
        <v>34.5</v>
      </c>
      <c r="U38" s="11">
        <v>838.5</v>
      </c>
      <c r="V38" s="10">
        <f t="shared" si="39"/>
        <v>25230</v>
      </c>
    </row>
    <row r="39" spans="1:27" ht="34.5" customHeight="1" x14ac:dyDescent="0.3">
      <c r="A39" s="12"/>
      <c r="B39" s="78" t="s">
        <v>45</v>
      </c>
      <c r="C39" s="78"/>
      <c r="D39" s="78"/>
      <c r="E39" s="78"/>
      <c r="F39" s="22">
        <f>SUM(F35:F38)</f>
        <v>628085.60199999996</v>
      </c>
      <c r="G39" s="22">
        <f>SUM(G35:G38)</f>
        <v>45076.899999999994</v>
      </c>
      <c r="H39" s="22">
        <f t="shared" ref="H39:R39" si="41">SUM(H35:H38)</f>
        <v>67057.100000000006</v>
      </c>
      <c r="I39" s="22">
        <f t="shared" si="41"/>
        <v>11953.9</v>
      </c>
      <c r="J39" s="22">
        <f t="shared" si="41"/>
        <v>124087.90000000001</v>
      </c>
      <c r="K39" s="22">
        <f t="shared" si="41"/>
        <v>52611.891999999993</v>
      </c>
      <c r="L39" s="22">
        <f t="shared" si="41"/>
        <v>124881.3</v>
      </c>
      <c r="M39" s="22">
        <f t="shared" si="41"/>
        <v>12516.69</v>
      </c>
      <c r="N39" s="22">
        <f t="shared" si="41"/>
        <v>190009.88200000001</v>
      </c>
      <c r="O39" s="22">
        <f t="shared" si="41"/>
        <v>36974.32</v>
      </c>
      <c r="P39" s="22">
        <f t="shared" si="41"/>
        <v>107644.3</v>
      </c>
      <c r="Q39" s="22">
        <f t="shared" si="41"/>
        <v>12375.29</v>
      </c>
      <c r="R39" s="22">
        <f t="shared" si="41"/>
        <v>156993.91</v>
      </c>
      <c r="S39" s="22">
        <f t="shared" ref="S39:V39" si="42">SUM(S35:S38)</f>
        <v>36974.32</v>
      </c>
      <c r="T39" s="22">
        <f>SUM(T35:T38)</f>
        <v>107644.3</v>
      </c>
      <c r="U39" s="22">
        <f t="shared" si="42"/>
        <v>12375.29</v>
      </c>
      <c r="V39" s="22">
        <f t="shared" si="42"/>
        <v>156993.91</v>
      </c>
      <c r="X39" s="16">
        <f>G39+K39+O39+S39</f>
        <v>171637.432</v>
      </c>
      <c r="Y39" s="16">
        <f t="shared" ref="Y39:Z39" si="43">H39+L39+P39+T39</f>
        <v>407227</v>
      </c>
      <c r="Z39" s="16">
        <f t="shared" si="43"/>
        <v>49221.170000000006</v>
      </c>
      <c r="AA39" s="16">
        <f>SUM(X39:Z39)</f>
        <v>628085.60200000007</v>
      </c>
    </row>
    <row r="40" spans="1:27" ht="18.75" customHeight="1" x14ac:dyDescent="0.3">
      <c r="A40" s="27"/>
      <c r="B40" s="79" t="s">
        <v>46</v>
      </c>
      <c r="C40" s="79"/>
      <c r="D40" s="79"/>
      <c r="E40" s="79"/>
      <c r="F40" s="40">
        <f>F39+F32+F28+F20</f>
        <v>4288295.5070000002</v>
      </c>
      <c r="G40" s="40">
        <f t="shared" ref="G40:R40" si="44">G39+G32+G28+G20</f>
        <v>181428.3</v>
      </c>
      <c r="H40" s="40">
        <f t="shared" si="44"/>
        <v>795029.6</v>
      </c>
      <c r="I40" s="40">
        <f t="shared" si="44"/>
        <v>83601.2</v>
      </c>
      <c r="J40" s="40">
        <f t="shared" si="44"/>
        <v>1060059.1000000001</v>
      </c>
      <c r="K40" s="40">
        <f t="shared" si="44"/>
        <v>188771.39199999999</v>
      </c>
      <c r="L40" s="40">
        <f t="shared" si="44"/>
        <v>858865.7</v>
      </c>
      <c r="M40" s="40">
        <f t="shared" si="44"/>
        <v>85732.985000000001</v>
      </c>
      <c r="N40" s="40">
        <f t="shared" si="44"/>
        <v>1133370.077</v>
      </c>
      <c r="O40" s="40">
        <f t="shared" si="44"/>
        <v>165199.41999999998</v>
      </c>
      <c r="P40" s="40">
        <f t="shared" si="44"/>
        <v>795391.29999999993</v>
      </c>
      <c r="Q40" s="40">
        <f t="shared" si="44"/>
        <v>86307.5</v>
      </c>
      <c r="R40" s="40">
        <f t="shared" si="44"/>
        <v>1046898.22</v>
      </c>
      <c r="S40" s="40">
        <f t="shared" ref="S40:U40" si="45">S39+S32+S28+S20</f>
        <v>165199.41999999998</v>
      </c>
      <c r="T40" s="40">
        <f t="shared" si="45"/>
        <v>795391.29999999993</v>
      </c>
      <c r="U40" s="40">
        <f t="shared" si="45"/>
        <v>87377.39</v>
      </c>
      <c r="V40" s="40">
        <f>V39+V32+V28+V20</f>
        <v>1047968.1100000001</v>
      </c>
      <c r="X40" s="16">
        <f>G40+K40+O40+S40</f>
        <v>700598.53199999989</v>
      </c>
      <c r="Y40" s="16">
        <f t="shared" ref="Y40" si="46">H40+L40+P40+T40</f>
        <v>3244677.8999999994</v>
      </c>
      <c r="Z40" s="16">
        <f>I40+M40+Q40+U40</f>
        <v>343019.07500000001</v>
      </c>
      <c r="AA40" s="16">
        <f>SUM(X40:Z40)</f>
        <v>4288295.5069999993</v>
      </c>
    </row>
    <row r="41" spans="1:27" ht="16.8" hidden="1" x14ac:dyDescent="0.3">
      <c r="A41" s="46"/>
      <c r="B41" s="28"/>
      <c r="C41" s="29"/>
      <c r="D41" s="30"/>
      <c r="E41" s="30"/>
      <c r="F41" s="31"/>
      <c r="G41" s="32"/>
      <c r="H41" s="4">
        <v>757880.9</v>
      </c>
      <c r="I41" s="33">
        <v>78421</v>
      </c>
      <c r="J41" s="31"/>
      <c r="K41" s="32"/>
      <c r="L41" s="4">
        <v>767070.79999999981</v>
      </c>
      <c r="M41" s="33">
        <v>79607.199999999997</v>
      </c>
      <c r="N41" s="31"/>
      <c r="O41" s="32"/>
      <c r="P41" s="4">
        <v>767070.79999999981</v>
      </c>
      <c r="Q41" s="33">
        <v>80759.899999999994</v>
      </c>
      <c r="R41" s="31"/>
      <c r="S41" s="32"/>
      <c r="T41" s="4">
        <v>767070.79999999981</v>
      </c>
      <c r="U41" s="33">
        <v>80759.899999999994</v>
      </c>
      <c r="V41" s="31"/>
    </row>
    <row r="42" spans="1:27" ht="16.8" hidden="1" x14ac:dyDescent="0.3">
      <c r="A42" s="46"/>
      <c r="B42" s="28"/>
      <c r="C42" s="29"/>
      <c r="D42" s="30"/>
      <c r="E42" s="30"/>
      <c r="F42" s="31"/>
      <c r="G42" s="32"/>
      <c r="H42" s="33"/>
      <c r="I42" s="33" t="s">
        <v>66</v>
      </c>
      <c r="J42" s="37">
        <v>891234.04</v>
      </c>
      <c r="K42" s="37"/>
      <c r="L42" s="37"/>
      <c r="M42" s="37"/>
      <c r="N42" s="37">
        <v>870314.6</v>
      </c>
      <c r="O42" s="38"/>
      <c r="P42" s="37"/>
      <c r="Q42" s="37"/>
      <c r="R42" s="37">
        <v>870821.6</v>
      </c>
      <c r="S42" s="38"/>
      <c r="T42" s="37"/>
      <c r="U42" s="37"/>
      <c r="V42" s="37">
        <v>870821.6</v>
      </c>
    </row>
    <row r="43" spans="1:27" ht="16.8" hidden="1" x14ac:dyDescent="0.3">
      <c r="A43" s="46"/>
      <c r="B43" s="28"/>
      <c r="C43" s="29"/>
      <c r="D43" s="30"/>
      <c r="E43" s="30"/>
      <c r="F43" s="31"/>
      <c r="G43" s="34"/>
      <c r="H43" s="34"/>
      <c r="I43" s="39" t="s">
        <v>64</v>
      </c>
      <c r="J43" s="37">
        <v>14870.3</v>
      </c>
      <c r="K43" s="37"/>
      <c r="L43" s="37"/>
      <c r="M43" s="37"/>
      <c r="N43" s="37">
        <v>14948.8</v>
      </c>
      <c r="O43" s="37"/>
      <c r="P43" s="37"/>
      <c r="Q43" s="37"/>
      <c r="R43" s="37">
        <v>14948.8</v>
      </c>
      <c r="S43" s="37"/>
      <c r="T43" s="37"/>
      <c r="U43" s="37"/>
      <c r="V43" s="37">
        <v>14948.8</v>
      </c>
    </row>
    <row r="44" spans="1:27" ht="16.8" hidden="1" x14ac:dyDescent="0.3">
      <c r="A44" s="46"/>
      <c r="B44" s="28"/>
      <c r="C44" s="29"/>
      <c r="D44" s="30"/>
      <c r="E44" s="30"/>
      <c r="F44" s="31">
        <v>2297704.7999999998</v>
      </c>
      <c r="G44" s="31"/>
      <c r="H44" s="31"/>
      <c r="I44" s="31" t="s">
        <v>65</v>
      </c>
      <c r="J44" s="38">
        <v>22402.799999999999</v>
      </c>
      <c r="M44" s="37"/>
      <c r="N44" s="37">
        <v>18503.900000000001</v>
      </c>
      <c r="O44" s="37"/>
      <c r="P44" s="37"/>
      <c r="Q44" s="37"/>
      <c r="R44" s="37">
        <v>18814.400000000001</v>
      </c>
      <c r="S44" s="37"/>
      <c r="T44" s="37"/>
      <c r="U44" s="37"/>
      <c r="V44" s="37">
        <v>18814.400000000001</v>
      </c>
    </row>
    <row r="45" spans="1:27" ht="16.8" hidden="1" x14ac:dyDescent="0.3">
      <c r="A45" s="46"/>
      <c r="B45" s="28"/>
      <c r="C45" s="29"/>
      <c r="D45" s="30"/>
      <c r="E45" s="30"/>
      <c r="F45" s="31">
        <v>759871.6</v>
      </c>
      <c r="G45" s="31"/>
      <c r="H45" s="31"/>
      <c r="I45" s="31" t="s">
        <v>69</v>
      </c>
      <c r="J45" s="38">
        <f>8.6+1845.8</f>
        <v>1854.3999999999999</v>
      </c>
      <c r="M45" s="37"/>
      <c r="N45" s="37">
        <v>1845.8</v>
      </c>
      <c r="O45" s="37"/>
      <c r="P45" s="37"/>
      <c r="Q45" s="37"/>
      <c r="R45" s="37">
        <v>1845.8</v>
      </c>
      <c r="S45" s="37"/>
      <c r="T45" s="37"/>
      <c r="U45" s="37"/>
      <c r="V45" s="37">
        <v>1845.8</v>
      </c>
    </row>
    <row r="46" spans="1:27" ht="16.8" hidden="1" x14ac:dyDescent="0.3">
      <c r="A46" s="46"/>
      <c r="B46" s="28"/>
      <c r="C46" s="29"/>
      <c r="D46" s="30"/>
      <c r="E46" s="30"/>
      <c r="F46" s="31"/>
      <c r="G46" s="31"/>
      <c r="H46" s="31"/>
      <c r="I46" s="31" t="s">
        <v>70</v>
      </c>
      <c r="J46" s="38">
        <v>78421</v>
      </c>
      <c r="M46" s="37"/>
      <c r="N46" s="37">
        <v>79607.199999999997</v>
      </c>
      <c r="O46" s="37"/>
      <c r="P46" s="37"/>
      <c r="Q46" s="37"/>
      <c r="R46" s="37">
        <v>80759.899999999994</v>
      </c>
      <c r="S46" s="37"/>
      <c r="T46" s="37"/>
      <c r="U46" s="37"/>
      <c r="V46" s="37">
        <v>80759.899999999994</v>
      </c>
    </row>
    <row r="47" spans="1:27" ht="16.8" hidden="1" x14ac:dyDescent="0.3">
      <c r="A47" s="46"/>
      <c r="B47" s="28"/>
      <c r="C47" s="30"/>
      <c r="D47" s="30"/>
      <c r="E47" s="30"/>
      <c r="F47" s="31"/>
      <c r="G47" s="35"/>
      <c r="I47" s="34" t="s">
        <v>67</v>
      </c>
      <c r="J47" s="37">
        <f>SUM(J42:J46)</f>
        <v>1008782.5400000002</v>
      </c>
      <c r="K47" s="37"/>
      <c r="M47" s="37"/>
      <c r="N47" s="37">
        <f>SUM(N42:N46)</f>
        <v>985220.3</v>
      </c>
      <c r="O47" s="37"/>
      <c r="Q47" s="37"/>
      <c r="R47" s="37">
        <f>SUM(R42:R46)</f>
        <v>987190.50000000012</v>
      </c>
      <c r="S47" s="37"/>
      <c r="U47" s="37"/>
      <c r="V47" s="37">
        <f>SUM(V42:V46)</f>
        <v>987190.50000000012</v>
      </c>
    </row>
    <row r="48" spans="1:27" ht="16.8" hidden="1" x14ac:dyDescent="0.3">
      <c r="A48" s="46"/>
      <c r="B48" s="28"/>
      <c r="C48" s="30"/>
      <c r="D48" s="30"/>
      <c r="E48" s="30"/>
      <c r="F48" s="31"/>
      <c r="H48" s="33"/>
      <c r="I48" s="33"/>
      <c r="J48" s="37"/>
      <c r="K48" s="37"/>
      <c r="L48" s="37"/>
      <c r="M48" s="37"/>
      <c r="N48" s="37"/>
      <c r="O48" s="37"/>
      <c r="P48" s="37"/>
      <c r="Q48" s="37"/>
      <c r="R48" s="37"/>
      <c r="S48" s="37"/>
      <c r="T48" s="37"/>
      <c r="U48" s="37"/>
      <c r="V48" s="37"/>
    </row>
    <row r="49" spans="1:22" ht="16.8" hidden="1" x14ac:dyDescent="0.3">
      <c r="A49" s="46"/>
      <c r="B49" s="28"/>
      <c r="C49" s="30"/>
      <c r="D49" s="30"/>
      <c r="E49" s="30"/>
      <c r="F49" s="31"/>
      <c r="G49" s="32"/>
      <c r="H49" s="36"/>
      <c r="I49" s="33"/>
      <c r="J49" s="37"/>
      <c r="K49" s="37"/>
      <c r="L49" s="37"/>
      <c r="M49" s="37"/>
      <c r="N49" s="37"/>
      <c r="O49" s="37"/>
      <c r="P49" s="37"/>
      <c r="Q49" s="37"/>
      <c r="R49" s="37"/>
      <c r="S49" s="37"/>
      <c r="T49" s="37"/>
      <c r="U49" s="37"/>
      <c r="V49" s="37"/>
    </row>
    <row r="50" spans="1:22" ht="16.8" hidden="1" x14ac:dyDescent="0.3">
      <c r="A50" s="46"/>
      <c r="B50" s="28"/>
      <c r="C50" s="30"/>
      <c r="D50" s="30"/>
      <c r="E50" s="30"/>
      <c r="F50" s="31"/>
      <c r="G50" s="32"/>
      <c r="H50" s="33"/>
      <c r="I50" s="33"/>
      <c r="J50" s="37"/>
      <c r="K50" s="37"/>
      <c r="L50" s="37"/>
      <c r="M50" s="37"/>
      <c r="N50" s="37"/>
      <c r="O50" s="37"/>
      <c r="P50" s="37"/>
      <c r="Q50" s="37"/>
      <c r="R50" s="37"/>
      <c r="S50" s="37"/>
      <c r="T50" s="37"/>
      <c r="U50" s="37"/>
      <c r="V50" s="37"/>
    </row>
    <row r="51" spans="1:22" ht="16.8" hidden="1" x14ac:dyDescent="0.3">
      <c r="A51" s="46"/>
      <c r="B51" s="28"/>
      <c r="C51" s="30"/>
      <c r="D51" s="30"/>
      <c r="E51" s="30"/>
      <c r="F51" s="31"/>
      <c r="G51" s="42"/>
      <c r="H51" s="37"/>
      <c r="I51" s="37"/>
      <c r="J51" s="37">
        <f>J40-J47</f>
        <v>51276.559999999939</v>
      </c>
      <c r="K51" s="37"/>
      <c r="L51" s="37">
        <f>L40-L41</f>
        <v>91794.90000000014</v>
      </c>
      <c r="M51" s="37"/>
      <c r="N51" s="37">
        <f>N40-N47</f>
        <v>148149.777</v>
      </c>
      <c r="O51" s="37"/>
      <c r="P51" s="37">
        <f>P40-P41</f>
        <v>28320.500000000116</v>
      </c>
      <c r="Q51" s="37"/>
      <c r="R51" s="37">
        <f>R40-R47</f>
        <v>59707.719999999856</v>
      </c>
      <c r="S51" s="37"/>
      <c r="T51" s="37">
        <f>T40-T41</f>
        <v>28320.500000000116</v>
      </c>
      <c r="U51" s="37"/>
      <c r="V51" s="37">
        <f>V40-V47</f>
        <v>60777.609999999986</v>
      </c>
    </row>
    <row r="52" spans="1:22" hidden="1" x14ac:dyDescent="0.3">
      <c r="G52" s="43"/>
    </row>
    <row r="53" spans="1:22" hidden="1" x14ac:dyDescent="0.3">
      <c r="G53" s="44"/>
    </row>
    <row r="54" spans="1:22" hidden="1" x14ac:dyDescent="0.3">
      <c r="G54" s="43"/>
      <c r="H54" s="20"/>
      <c r="I54" s="20"/>
      <c r="M54" s="20">
        <f>M41-M40</f>
        <v>-6125.7850000000035</v>
      </c>
      <c r="Q54" s="20">
        <f>Q41-Q40</f>
        <v>-5547.6000000000058</v>
      </c>
      <c r="U54" s="20">
        <f>U41-U40</f>
        <v>-6617.4900000000052</v>
      </c>
    </row>
    <row r="55" spans="1:22" hidden="1" x14ac:dyDescent="0.3"/>
    <row r="56" spans="1:22" hidden="1" x14ac:dyDescent="0.3"/>
    <row r="57" spans="1:22" hidden="1" x14ac:dyDescent="0.3"/>
    <row r="58" spans="1:22" hidden="1" x14ac:dyDescent="0.3"/>
    <row r="59" spans="1:22" hidden="1" x14ac:dyDescent="0.3"/>
    <row r="60" spans="1:22" hidden="1" x14ac:dyDescent="0.3"/>
    <row r="61" spans="1:22" hidden="1" x14ac:dyDescent="0.3"/>
    <row r="64" spans="1:22" x14ac:dyDescent="0.3">
      <c r="G64" s="43"/>
      <c r="H64" s="43"/>
      <c r="I64" s="43"/>
      <c r="K64" s="3">
        <v>188771.39199999999</v>
      </c>
      <c r="O64" s="3">
        <v>165199.4</v>
      </c>
      <c r="S64" s="3">
        <v>165199.4</v>
      </c>
    </row>
    <row r="65" spans="7:22" x14ac:dyDescent="0.3">
      <c r="K65" s="43">
        <f>K64-K40</f>
        <v>0</v>
      </c>
      <c r="O65" s="43">
        <f>O64-O40</f>
        <v>-1.9999999989522621E-2</v>
      </c>
      <c r="S65" s="43">
        <f>S64-S40</f>
        <v>-1.9999999989522621E-2</v>
      </c>
    </row>
    <row r="68" spans="7:22" x14ac:dyDescent="0.3">
      <c r="K68" s="64">
        <f>'[14] СА'!U37</f>
        <v>188771.39199999999</v>
      </c>
      <c r="L68" s="64">
        <f>'[14] СА'!V37</f>
        <v>858865.70000000007</v>
      </c>
      <c r="M68" s="64">
        <f>'[14] СА'!W37</f>
        <v>85732.985000000001</v>
      </c>
      <c r="N68" s="3">
        <f>[15]ФЭО!$L$1710</f>
        <v>1053293.0922962432</v>
      </c>
      <c r="O68" s="3">
        <f>[15]ФЭО!$O$1710</f>
        <v>165199.38109624322</v>
      </c>
      <c r="P68" s="4">
        <f>[15]ФЭО!$P$1710</f>
        <v>795391.29999999993</v>
      </c>
      <c r="Q68" s="4">
        <f>[15]ФЭО!$Q$1710</f>
        <v>86307.5</v>
      </c>
      <c r="R68" s="4">
        <f>[15]ФЭО!$R$1710</f>
        <v>1046898.1810962432</v>
      </c>
      <c r="S68" s="59">
        <f>[15]ФЭО!$U$1710</f>
        <v>165199.44109624319</v>
      </c>
      <c r="T68" s="60">
        <f>[15]ФЭО!$V$1710</f>
        <v>795391.29999999993</v>
      </c>
      <c r="U68" s="60">
        <f>[15]ФЭО!$W$1710</f>
        <v>87377.39</v>
      </c>
      <c r="V68" s="60">
        <f>[15]ФЭО!$X$1710</f>
        <v>1047968.1310962432</v>
      </c>
    </row>
    <row r="69" spans="7:22" x14ac:dyDescent="0.3">
      <c r="G69" s="43"/>
      <c r="H69" s="43"/>
      <c r="I69" s="43"/>
      <c r="J69" s="43"/>
      <c r="K69" s="43">
        <f>K68-K40</f>
        <v>0</v>
      </c>
      <c r="L69" s="43">
        <f t="shared" ref="L69:N69" si="47">L68-L40</f>
        <v>0</v>
      </c>
      <c r="M69" s="43">
        <f t="shared" si="47"/>
        <v>0</v>
      </c>
      <c r="N69" s="43">
        <f t="shared" si="47"/>
        <v>-80076.984703756869</v>
      </c>
      <c r="O69" s="43">
        <f>O68-O40</f>
        <v>-3.8903756765648723E-2</v>
      </c>
      <c r="P69" s="43">
        <f t="shared" ref="P69" si="48">P68-P40</f>
        <v>0</v>
      </c>
      <c r="Q69" s="43">
        <f t="shared" ref="Q69" si="49">Q68-Q40</f>
        <v>0</v>
      </c>
      <c r="R69" s="43">
        <f t="shared" ref="R69" si="50">R68-R40</f>
        <v>-3.8903756765648723E-2</v>
      </c>
      <c r="S69" s="43">
        <f t="shared" ref="S69" si="51">S68-S40</f>
        <v>2.109624320291914E-2</v>
      </c>
      <c r="T69" s="43">
        <f t="shared" ref="T69" si="52">T68-T40</f>
        <v>0</v>
      </c>
      <c r="U69" s="43">
        <f t="shared" ref="U69" si="53">U68-U40</f>
        <v>0</v>
      </c>
      <c r="V69" s="43">
        <f t="shared" ref="V69" si="54">V68-V40</f>
        <v>2.1096243057399988E-2</v>
      </c>
    </row>
    <row r="72" spans="7:22" x14ac:dyDescent="0.3">
      <c r="G72" s="43"/>
      <c r="H72" s="43"/>
      <c r="I72" s="43"/>
    </row>
  </sheetData>
  <sheetProtection selectLockedCells="1" selectUnlockedCells="1"/>
  <mergeCells count="34">
    <mergeCell ref="S1:V1"/>
    <mergeCell ref="B39:E39"/>
    <mergeCell ref="B40:E40"/>
    <mergeCell ref="B28:E28"/>
    <mergeCell ref="B32:E32"/>
    <mergeCell ref="D7:D8"/>
    <mergeCell ref="E7:E8"/>
    <mergeCell ref="A29:V29"/>
    <mergeCell ref="A30:V30"/>
    <mergeCell ref="A33:V33"/>
    <mergeCell ref="A34:V34"/>
    <mergeCell ref="A21:V21"/>
    <mergeCell ref="A22:V22"/>
    <mergeCell ref="S2:V2"/>
    <mergeCell ref="S6:V6"/>
    <mergeCell ref="S7:V7"/>
    <mergeCell ref="O2:R2"/>
    <mergeCell ref="B6:B8"/>
    <mergeCell ref="C6:C8"/>
    <mergeCell ref="D6:E6"/>
    <mergeCell ref="G6:J6"/>
    <mergeCell ref="K6:N6"/>
    <mergeCell ref="O6:R6"/>
    <mergeCell ref="O7:R7"/>
    <mergeCell ref="F7:F8"/>
    <mergeCell ref="G7:J7"/>
    <mergeCell ref="K7:N7"/>
    <mergeCell ref="A4:V4"/>
    <mergeCell ref="B20:E20"/>
    <mergeCell ref="A6:A8"/>
    <mergeCell ref="A10:V10"/>
    <mergeCell ref="A11:V11"/>
    <mergeCell ref="A12:V12"/>
    <mergeCell ref="A13:V13"/>
  </mergeCells>
  <printOptions horizontalCentered="1"/>
  <pageMargins left="0.11811023622047245" right="0.19685039370078741" top="0.47244094488188981" bottom="0.15748031496062992" header="0.51181102362204722" footer="0.51181102362204722"/>
  <pageSetup paperSize="9" scale="37" firstPageNumber="0" fitToHeight="0" orientation="landscape" horizontalDpi="300" verticalDpi="300" r:id="rId1"/>
  <headerFooter alignWithMargins="0"/>
  <rowBreaks count="1" manualBreakCount="1">
    <brk id="28"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vt:lpstr>
      <vt:lpstr>'Приложение 6+ '!Заголовки_для_печати</vt:lpstr>
      <vt:lpstr>'Приложение 6+ '!Область_печати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Шишканова Ирина Николаевна</dc:creator>
  <cp:lastModifiedBy>Грицюк Марина Геннадьевна</cp:lastModifiedBy>
  <cp:lastPrinted>2018-04-19T05:28:42Z</cp:lastPrinted>
  <dcterms:created xsi:type="dcterms:W3CDTF">2016-10-17T03:40:44Z</dcterms:created>
  <dcterms:modified xsi:type="dcterms:W3CDTF">2018-05-29T03:58:04Z</dcterms:modified>
</cp:coreProperties>
</file>